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F13" i="7" l="1"/>
  <c r="F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F14" i="7"/>
  <c r="H14" i="7"/>
  <c r="I14" i="7"/>
  <c r="Q14" i="7" s="1"/>
  <c r="J14" i="7"/>
  <c r="K14" i="7"/>
  <c r="L14" i="7"/>
  <c r="M14" i="7"/>
  <c r="N14" i="7"/>
  <c r="O14" i="7"/>
  <c r="P14" i="7"/>
  <c r="R14" i="7"/>
  <c r="X14" i="7" s="1"/>
  <c r="S14" i="7"/>
  <c r="T14" i="7"/>
  <c r="U14" i="7"/>
  <c r="V14" i="7"/>
  <c r="W14" i="7"/>
  <c r="F15" i="7"/>
  <c r="H15" i="7"/>
  <c r="I15" i="7"/>
  <c r="J15" i="7"/>
  <c r="K15" i="7"/>
  <c r="L15" i="7"/>
  <c r="M15" i="7"/>
  <c r="N15" i="7"/>
  <c r="O15" i="7"/>
  <c r="P15" i="7"/>
  <c r="R15" i="7"/>
  <c r="S15" i="7"/>
  <c r="T15" i="7"/>
  <c r="U15" i="7"/>
  <c r="V15" i="7"/>
  <c r="W15" i="7"/>
  <c r="F16" i="7"/>
  <c r="H16" i="7"/>
  <c r="I16" i="7"/>
  <c r="Q16" i="7" s="1"/>
  <c r="J16" i="7"/>
  <c r="K16" i="7"/>
  <c r="L16" i="7"/>
  <c r="M16" i="7"/>
  <c r="N16" i="7"/>
  <c r="O16" i="7"/>
  <c r="P16" i="7"/>
  <c r="R16" i="7"/>
  <c r="X16" i="7" s="1"/>
  <c r="S16" i="7"/>
  <c r="T16" i="7"/>
  <c r="U16" i="7"/>
  <c r="V16" i="7"/>
  <c r="W16" i="7"/>
  <c r="F17" i="7"/>
  <c r="H17" i="7"/>
  <c r="I17" i="7"/>
  <c r="J17" i="7"/>
  <c r="K17" i="7"/>
  <c r="L17" i="7"/>
  <c r="M17" i="7"/>
  <c r="N17" i="7"/>
  <c r="O17" i="7"/>
  <c r="P17" i="7"/>
  <c r="R17" i="7"/>
  <c r="S17" i="7"/>
  <c r="T17" i="7"/>
  <c r="U17" i="7"/>
  <c r="V17" i="7"/>
  <c r="W17" i="7"/>
  <c r="F11" i="7"/>
  <c r="E7" i="18"/>
  <c r="E6" i="18"/>
  <c r="E4" i="18"/>
  <c r="E7" i="17"/>
  <c r="E6" i="17"/>
  <c r="E4" i="17"/>
  <c r="C33" i="15"/>
  <c r="C32" i="15"/>
  <c r="C29" i="15"/>
  <c r="C28" i="15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2" i="18"/>
  <c r="L53" i="18"/>
  <c r="N29" i="18"/>
  <c r="M29" i="18"/>
  <c r="L29" i="18"/>
  <c r="K29" i="18"/>
  <c r="J29" i="18"/>
  <c r="I29" i="18"/>
  <c r="H29" i="18"/>
  <c r="G29" i="18"/>
  <c r="F29" i="18"/>
  <c r="E29" i="18"/>
  <c r="D32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/>
  <c r="J55" i="18"/>
  <c r="E31" i="18"/>
  <c r="D66" i="18"/>
  <c r="K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L65" i="18"/>
  <c r="M65" i="18"/>
  <c r="I65" i="18"/>
  <c r="N65" i="18"/>
  <c r="H65" i="18"/>
  <c r="G65" i="18"/>
  <c r="E55" i="18"/>
  <c r="F65" i="18"/>
  <c r="E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/>
  <c r="G57" i="17"/>
  <c r="H57" i="17"/>
  <c r="I57" i="17"/>
  <c r="J57" i="17"/>
  <c r="K57" i="17"/>
  <c r="L57" i="17"/>
  <c r="M57" i="17"/>
  <c r="N57" i="17"/>
  <c r="F62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/>
  <c r="C5" i="1" s="1"/>
  <c r="C7" i="1"/>
  <c r="J8" i="7"/>
  <c r="D8" i="7"/>
  <c r="D8" i="15"/>
  <c r="C4" i="1"/>
  <c r="C6" i="1"/>
  <c r="D5" i="7"/>
  <c r="D7" i="7"/>
  <c r="D7" i="15"/>
  <c r="D5" i="15"/>
  <c r="E10" i="1"/>
  <c r="C20" i="15"/>
  <c r="C19" i="15"/>
  <c r="M9" i="4"/>
  <c r="A93" i="8"/>
  <c r="B93" i="8"/>
  <c r="A94" i="8"/>
  <c r="C94" i="8"/>
  <c r="A4" i="8"/>
  <c r="B4" i="8"/>
  <c r="A5" i="8"/>
  <c r="B5" i="8"/>
  <c r="A6" i="8"/>
  <c r="A7" i="8"/>
  <c r="B7" i="8"/>
  <c r="A8" i="8"/>
  <c r="B8" i="8"/>
  <c r="A9" i="8"/>
  <c r="B9" i="8"/>
  <c r="A10" i="8"/>
  <c r="C10" i="8"/>
  <c r="A11" i="8"/>
  <c r="B11" i="8"/>
  <c r="A12" i="8"/>
  <c r="B12" i="8"/>
  <c r="A13" i="8"/>
  <c r="B13" i="8"/>
  <c r="A14" i="8"/>
  <c r="C14" i="8"/>
  <c r="A15" i="8"/>
  <c r="C15" i="8"/>
  <c r="A16" i="8"/>
  <c r="B16" i="8"/>
  <c r="A17" i="8"/>
  <c r="B17" i="8"/>
  <c r="A18" i="8"/>
  <c r="C18" i="8"/>
  <c r="A19" i="8"/>
  <c r="B19" i="8"/>
  <c r="A20" i="8"/>
  <c r="B20" i="8"/>
  <c r="A21" i="8"/>
  <c r="B21" i="8"/>
  <c r="A22" i="8"/>
  <c r="C22" i="8"/>
  <c r="A23" i="8"/>
  <c r="C23" i="8"/>
  <c r="A24" i="8"/>
  <c r="B24" i="8"/>
  <c r="A25" i="8"/>
  <c r="B25" i="8"/>
  <c r="A26" i="8"/>
  <c r="C26" i="8"/>
  <c r="A27" i="8"/>
  <c r="C27" i="8"/>
  <c r="A28" i="8"/>
  <c r="B28" i="8"/>
  <c r="A29" i="8"/>
  <c r="B29" i="8"/>
  <c r="A30" i="8"/>
  <c r="C30" i="8"/>
  <c r="A31" i="8"/>
  <c r="C31" i="8"/>
  <c r="A32" i="8"/>
  <c r="B32" i="8"/>
  <c r="A33" i="8"/>
  <c r="B33" i="8"/>
  <c r="A34" i="8"/>
  <c r="C34" i="8"/>
  <c r="A35" i="8"/>
  <c r="B35" i="8"/>
  <c r="A36" i="8"/>
  <c r="B36" i="8"/>
  <c r="A37" i="8"/>
  <c r="B37" i="8"/>
  <c r="A38" i="8"/>
  <c r="C38" i="8"/>
  <c r="A39" i="8"/>
  <c r="C39" i="8"/>
  <c r="A40" i="8"/>
  <c r="B40" i="8"/>
  <c r="A41" i="8"/>
  <c r="B41" i="8"/>
  <c r="A42" i="8"/>
  <c r="C42" i="8"/>
  <c r="A43" i="8"/>
  <c r="B43" i="8"/>
  <c r="A44" i="8"/>
  <c r="B44" i="8"/>
  <c r="A45" i="8"/>
  <c r="B45" i="8"/>
  <c r="A46" i="8"/>
  <c r="C46" i="8"/>
  <c r="A47" i="8"/>
  <c r="C47" i="8"/>
  <c r="A48" i="8"/>
  <c r="B48" i="8"/>
  <c r="A49" i="8"/>
  <c r="B49" i="8"/>
  <c r="A50" i="8"/>
  <c r="C50" i="8"/>
  <c r="A51" i="8"/>
  <c r="B51" i="8"/>
  <c r="A52" i="8"/>
  <c r="B52" i="8"/>
  <c r="A53" i="8"/>
  <c r="B53" i="8"/>
  <c r="A54" i="8"/>
  <c r="C54" i="8"/>
  <c r="A55" i="8"/>
  <c r="C55" i="8"/>
  <c r="A56" i="8"/>
  <c r="B56" i="8"/>
  <c r="A57" i="8"/>
  <c r="B57" i="8"/>
  <c r="A58" i="8"/>
  <c r="C58" i="8"/>
  <c r="A59" i="8"/>
  <c r="C59" i="8"/>
  <c r="A60" i="8"/>
  <c r="B60" i="8"/>
  <c r="A61" i="8"/>
  <c r="B61" i="8"/>
  <c r="A62" i="8"/>
  <c r="C62" i="8"/>
  <c r="A63" i="8"/>
  <c r="C63" i="8"/>
  <c r="A64" i="8"/>
  <c r="B64" i="8"/>
  <c r="A65" i="8"/>
  <c r="B65" i="8"/>
  <c r="A66" i="8"/>
  <c r="C66" i="8"/>
  <c r="A67" i="8"/>
  <c r="B67" i="8"/>
  <c r="A68" i="8"/>
  <c r="B68" i="8"/>
  <c r="A69" i="8"/>
  <c r="B69" i="8"/>
  <c r="A70" i="8"/>
  <c r="C70" i="8"/>
  <c r="A71" i="8"/>
  <c r="B71" i="8"/>
  <c r="A72" i="8"/>
  <c r="B72" i="8"/>
  <c r="A73" i="8"/>
  <c r="B73" i="8"/>
  <c r="A74" i="8"/>
  <c r="C74" i="8"/>
  <c r="A75" i="8"/>
  <c r="C75" i="8"/>
  <c r="A76" i="8"/>
  <c r="B76" i="8"/>
  <c r="A77" i="8"/>
  <c r="B77" i="8"/>
  <c r="A78" i="8"/>
  <c r="C78" i="8"/>
  <c r="A79" i="8"/>
  <c r="B79" i="8"/>
  <c r="A80" i="8"/>
  <c r="B80" i="8"/>
  <c r="A81" i="8"/>
  <c r="B81" i="8"/>
  <c r="A82" i="8"/>
  <c r="C82" i="8"/>
  <c r="A83" i="8"/>
  <c r="B83" i="8"/>
  <c r="A84" i="8"/>
  <c r="B84" i="8"/>
  <c r="A85" i="8"/>
  <c r="B85" i="8"/>
  <c r="A86" i="8"/>
  <c r="C86" i="8"/>
  <c r="A87" i="8"/>
  <c r="B87" i="8"/>
  <c r="A88" i="8"/>
  <c r="B88" i="8"/>
  <c r="A89" i="8"/>
  <c r="B89" i="8"/>
  <c r="A90" i="8"/>
  <c r="C90" i="8"/>
  <c r="A91" i="8"/>
  <c r="C91" i="8"/>
  <c r="A92" i="8"/>
  <c r="B92" i="8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/>
  <c r="L11" i="7"/>
  <c r="H11" i="7"/>
  <c r="P11" i="7"/>
  <c r="M11" i="7"/>
  <c r="O11" i="7"/>
  <c r="J11" i="7"/>
  <c r="K11" i="7"/>
  <c r="I11" i="7"/>
  <c r="M8" i="4"/>
  <c r="M7" i="4"/>
  <c r="Q11" i="7"/>
  <c r="X17" i="7" l="1"/>
  <c r="Q17" i="7"/>
  <c r="Q15" i="7"/>
  <c r="X15" i="7"/>
  <c r="D6" i="7"/>
  <c r="E5" i="17"/>
  <c r="D6" i="15"/>
  <c r="E5" i="18"/>
  <c r="C12" i="7" l="1"/>
  <c r="C34" i="7"/>
  <c r="C27" i="7"/>
  <c r="C24" i="7"/>
  <c r="C15" i="7"/>
  <c r="C37" i="7"/>
  <c r="C31" i="7"/>
  <c r="C41" i="7"/>
  <c r="C22" i="7"/>
  <c r="C28" i="7"/>
  <c r="C19" i="7"/>
  <c r="C30" i="7"/>
  <c r="C23" i="7"/>
  <c r="C32" i="7"/>
  <c r="C25" i="7"/>
  <c r="C38" i="7"/>
  <c r="C26" i="7"/>
  <c r="C39" i="7"/>
  <c r="C13" i="7"/>
  <c r="C36" i="7"/>
  <c r="C17" i="7"/>
  <c r="C20" i="7"/>
  <c r="C18" i="7"/>
  <c r="C40" i="7"/>
  <c r="C29" i="7"/>
  <c r="C16" i="7"/>
  <c r="C33" i="7"/>
  <c r="C35" i="7"/>
  <c r="C21" i="7"/>
  <c r="C14" i="7"/>
</calcChain>
</file>

<file path=xl/sharedStrings.xml><?xml version="1.0" encoding="utf-8"?>
<sst xmlns="http://schemas.openxmlformats.org/spreadsheetml/2006/main" count="1354" uniqueCount="668">
  <si>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</si>
  <si>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</si>
  <si>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</si>
  <si>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</si>
  <si>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</si>
  <si>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</si>
  <si>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</si>
  <si>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</si>
  <si>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</si>
  <si>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</si>
  <si>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</si>
  <si>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</si>
  <si>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</si>
  <si>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</si>
  <si>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</si>
  <si>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</si>
  <si>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</si>
  <si>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</si>
  <si>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</si>
  <si>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</si>
  <si>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</si>
  <si>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</si>
  <si>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</si>
  <si>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</si>
  <si>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</si>
  <si>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</si>
  <si>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</si>
  <si>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</si>
  <si>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</si>
  <si>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</si>
  <si>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</si>
  <si>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</si>
  <si>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</si>
  <si>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</si>
  <si>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</si>
  <si>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</si>
  <si>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</si>
  <si>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</si>
  <si>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</si>
  <si>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</si>
  <si>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</si>
  <si>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</si>
  <si>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</si>
  <si>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</si>
  <si>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</si>
  <si>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</si>
  <si>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</si>
  <si>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</si>
  <si>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</si>
  <si>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</si>
  <si>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</si>
  <si>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</si>
  <si>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</si>
  <si>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</si>
  <si>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</si>
  <si>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</si>
  <si>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</si>
  <si>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</si>
  <si>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</si>
  <si>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</si>
  <si>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</si>
  <si>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</si>
  <si>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</si>
  <si>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</si>
  <si>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</si>
  <si>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</si>
  <si>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</si>
  <si>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</si>
  <si>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</si>
  <si>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</si>
  <si>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</si>
  <si>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</si>
  <si>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</si>
  <si>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</si>
  <si>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</si>
  <si>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</si>
  <si>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</si>
  <si>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</si>
  <si>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</si>
  <si>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</si>
  <si>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</si>
  <si>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</si>
  <si>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</si>
  <si>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</si>
  <si>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</si>
  <si>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</si>
  <si>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</si>
  <si>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</si>
  <si>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</si>
  <si>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</si>
  <si>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</si>
  <si>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</si>
  <si>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</si>
  <si>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</si>
  <si>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</si>
  <si>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</si>
  <si>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</si>
  <si>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</si>
  <si>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</si>
  <si>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</si>
  <si>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</si>
  <si>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</si>
  <si>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</si>
  <si>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</si>
  <si>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</si>
  <si>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</si>
  <si>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</si>
  <si>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</si>
  <si>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</si>
  <si>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</si>
  <si>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</si>
  <si>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</si>
  <si>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</si>
  <si>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</si>
  <si>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</si>
  <si>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</si>
  <si>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</si>
  <si>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</si>
  <si>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</si>
  <si>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</si>
  <si>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</si>
  <si>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</si>
  <si>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</si>
  <si>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</si>
  <si>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</si>
  <si>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</si>
  <si>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</si>
  <si>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</si>
  <si>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</si>
  <si>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</si>
  <si>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</si>
  <si>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</si>
  <si>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</si>
  <si>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</si>
  <si>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</si>
  <si>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</si>
  <si>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</si>
  <si>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</si>
  <si>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</si>
  <si>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</si>
  <si>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</si>
  <si>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</si>
  <si>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</si>
  <si>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</si>
  <si>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</si>
  <si>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</si>
  <si>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</si>
  <si>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</si>
  <si>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</si>
  <si>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</si>
  <si>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</si>
  <si>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</si>
  <si>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</si>
  <si>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</si>
  <si>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</si>
  <si>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</si>
  <si>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</si>
  <si>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</si>
  <si>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</si>
  <si>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</si>
  <si>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</si>
  <si>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</si>
  <si>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</si>
  <si>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</si>
  <si>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</si>
  <si>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</si>
  <si>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</si>
  <si>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</si>
  <si>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</si>
  <si>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</si>
  <si>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</si>
  <si>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</si>
  <si>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</si>
  <si>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</si>
  <si>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</si>
  <si>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</si>
  <si>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</si>
  <si>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</si>
  <si>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</si>
  <si>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</si>
  <si>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</si>
  <si>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</si>
  <si>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</si>
  <si>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</si>
  <si>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</si>
  <si>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</si>
  <si>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</si>
  <si>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</si>
  <si>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</si>
  <si>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</si>
  <si>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</si>
  <si>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</si>
  <si>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</si>
  <si>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</si>
  <si>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</si>
  <si>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</si>
  <si>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</si>
  <si>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</si>
  <si>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</si>
  <si>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</si>
  <si>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</si>
  <si>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</si>
  <si>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</si>
  <si>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</si>
  <si>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</si>
  <si>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</si>
  <si>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</si>
  <si>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</si>
  <si>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</si>
  <si>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</si>
  <si>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</si>
  <si>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</si>
  <si>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</si>
  <si>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</si>
  <si>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</si>
  <si>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</si>
  <si>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</si>
  <si>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</si>
  <si>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</si>
  <si>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</si>
  <si>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</si>
  <si>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</si>
  <si>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</si>
  <si>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</si>
  <si>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</si>
  <si>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</si>
  <si>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</si>
  <si>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</si>
  <si>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</si>
  <si>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</si>
  <si>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</si>
  <si>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</si>
  <si>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</si>
  <si>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</si>
  <si>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</si>
  <si>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</si>
  <si>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</si>
  <si>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</si>
  <si>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</si>
  <si>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</si>
  <si>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</si>
  <si>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</si>
  <si>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</si>
  <si>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</si>
  <si>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</si>
  <si>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</si>
  <si>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</si>
  <si>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</si>
  <si>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</si>
  <si>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</si>
  <si>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</si>
  <si>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</si>
  <si>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</si>
  <si>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</si>
  <si>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</si>
  <si>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</si>
  <si>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</si>
  <si>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</si>
  <si>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</si>
  <si>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</si>
  <si>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</si>
  <si>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</si>
  <si>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</si>
  <si>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</si>
  <si>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</si>
  <si>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</si>
  <si>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</si>
  <si>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</si>
  <si>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</si>
  <si>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</si>
  <si>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</si>
  <si>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</si>
  <si>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</si>
  <si>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</si>
  <si>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</si>
  <si>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</si>
  <si>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</si>
  <si>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</si>
  <si>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</si>
  <si>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</si>
  <si>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</si>
  <si>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</si>
  <si>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</si>
  <si>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</si>
  <si>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</si>
  <si>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</si>
  <si>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</si>
  <si>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</si>
  <si>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</si>
  <si>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</si>
  <si>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</si>
  <si>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</si>
  <si>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</si>
  <si>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</si>
  <si>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</si>
  <si>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</si>
  <si>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</si>
  <si>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</si>
  <si>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</si>
  <si>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</si>
  <si>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</si>
  <si>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</si>
  <si>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</si>
  <si>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</si>
  <si>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</si>
  <si>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</si>
  <si>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</si>
  <si>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</si>
  <si>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</si>
  <si>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</si>
  <si>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</si>
  <si>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</si>
  <si>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</si>
  <si>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</si>
  <si>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</si>
  <si>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</si>
  <si>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</si>
  <si>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</si>
  <si>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</si>
  <si>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</si>
  <si>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</si>
  <si>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</si>
  <si>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</si>
  <si>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</si>
  <si>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</si>
  <si>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</si>
  <si>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</si>
  <si>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</si>
  <si>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</si>
  <si>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</si>
  <si>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</si>
  <si>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</si>
  <si>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</si>
  <si>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</si>
  <si>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</si>
  <si>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</si>
  <si>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</si>
  <si>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</si>
  <si>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</si>
  <si>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</si>
  <si>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</si>
  <si>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</si>
  <si>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</si>
  <si>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</si>
  <si>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</si>
  <si>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</si>
  <si>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</si>
  <si>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</si>
  <si>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</si>
  <si>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</si>
  <si>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</si>
  <si>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</si>
  <si>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</si>
  <si>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</si>
  <si>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</si>
  <si>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</si>
  <si>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</si>
  <si>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</si>
  <si>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</si>
  <si>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</si>
  <si>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</si>
  <si>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</si>
  <si>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</si>
  <si>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</si>
  <si>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</si>
  <si>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</si>
  <si>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</si>
  <si>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</si>
  <si>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</si>
  <si>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</si>
  <si>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</si>
  <si>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</si>
  <si>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</si>
  <si>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</si>
  <si>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</si>
  <si>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</si>
  <si>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</si>
  <si>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</si>
  <si>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</si>
  <si>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</si>
  <si>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</si>
  <si>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</si>
  <si>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</si>
  <si>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</si>
  <si>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</si>
  <si>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</si>
  <si>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</si>
  <si>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</si>
  <si>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</si>
  <si>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</si>
  <si>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</si>
  <si>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</si>
  <si>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</si>
  <si>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</si>
  <si>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</si>
  <si>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</si>
  <si>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</si>
  <si>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</si>
  <si>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</si>
  <si>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</si>
  <si>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</si>
  <si>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</si>
  <si>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</si>
  <si>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</si>
  <si>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</si>
  <si>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</si>
  <si>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</si>
  <si>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</si>
  <si>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</si>
  <si>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</si>
  <si>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</si>
  <si>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</si>
  <si>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</si>
  <si>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</si>
  <si>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</si>
  <si>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</si>
  <si>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</si>
  <si>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</si>
  <si>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</si>
  <si>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</si>
  <si>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</si>
  <si>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</si>
  <si>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</si>
  <si>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</si>
  <si>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</si>
  <si>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</si>
  <si>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</si>
  <si>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</si>
  <si>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</si>
  <si>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</si>
  <si>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</si>
  <si>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</si>
  <si>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</si>
  <si>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</si>
  <si>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</si>
  <si>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</si>
  <si>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</si>
  <si>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</si>
  <si>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</si>
  <si>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</si>
  <si>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</si>
  <si>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</si>
  <si>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</si>
  <si>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</si>
  <si>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</si>
  <si>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</si>
  <si>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</si>
  <si>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</si>
  <si>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</si>
  <si>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</si>
  <si>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</si>
  <si>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</si>
  <si>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</si>
  <si>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</si>
  <si>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</si>
  <si>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</si>
  <si>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</si>
  <si>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</si>
  <si>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</si>
  <si>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</si>
  <si>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</si>
  <si>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</si>
  <si>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</si>
  <si>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</si>
  <si>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</si>
  <si>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</si>
  <si>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</si>
  <si>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</si>
  <si>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</si>
  <si>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</si>
  <si>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</si>
  <si>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</si>
  <si>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</si>
  <si>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</si>
  <si>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</si>
  <si>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</si>
  <si>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</si>
  <si>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</si>
  <si>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</si>
  <si>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</si>
  <si>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</si>
  <si>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</si>
  <si>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</si>
  <si>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</si>
  <si>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</si>
  <si>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</si>
  <si>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</si>
  <si>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</si>
  <si>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</si>
  <si>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</si>
  <si>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</si>
  <si>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</si>
  <si>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</si>
  <si>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</si>
  <si>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</si>
  <si>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</si>
  <si>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</si>
  <si>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</si>
  <si>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</si>
  <si>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</si>
  <si>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</si>
  <si>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</si>
  <si>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</si>
  <si>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</si>
  <si>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</si>
  <si>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</si>
  <si>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</si>
  <si>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</si>
  <si>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</si>
  <si>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</si>
  <si>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</si>
  <si>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</si>
  <si>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</si>
  <si>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</si>
  <si>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</si>
  <si>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</si>
  <si>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</si>
  <si>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</si>
  <si>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</si>
  <si>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</si>
  <si>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</si>
  <si>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</si>
  <si>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</si>
  <si>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</si>
  <si>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</si>
  <si>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</si>
  <si>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</si>
  <si>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</si>
  <si>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</si>
  <si>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</si>
  <si>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</si>
  <si>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</si>
  <si>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</si>
  <si>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</si>
  <si>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</si>
  <si>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</si>
  <si>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</si>
  <si>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</si>
  <si>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</si>
  <si>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</si>
  <si>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</si>
  <si>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</si>
  <si>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</si>
  <si>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</si>
  <si>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</si>
  <si>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</si>
  <si>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</si>
  <si>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</si>
  <si>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</si>
  <si>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</si>
  <si>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</si>
  <si>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</si>
  <si>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</si>
  <si>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</si>
  <si>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</si>
  <si>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</si>
  <si>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</si>
  <si>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</si>
  <si>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</si>
  <si>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</si>
  <si>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</si>
  <si>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</si>
  <si>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</si>
  <si>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</si>
  <si>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</si>
  <si>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</si>
  <si>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</si>
  <si>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</si>
  <si>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</si>
  <si>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</si>
  <si>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</si>
  <si>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</si>
  <si>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</si>
  <si>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</si>
  <si>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</si>
  <si>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</si>
  <si>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</si>
  <si>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</si>
  <si>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</si>
  <si>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</si>
  <si>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</si>
  <si>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</si>
  <si>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</si>
  <si>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</si>
  <si>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</si>
  <si>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</si>
  <si>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</si>
  <si>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</si>
  <si>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</si>
  <si>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</si>
  <si>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</si>
  <si>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</si>
  <si>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</si>
  <si>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</si>
  <si>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</si>
  <si>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</si>
  <si>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</si>
  <si>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</si>
  <si>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</si>
  <si>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</si>
  <si>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</si>
  <si>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</si>
  <si>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</si>
  <si>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</si>
  <si>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</si>
  <si>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</si>
  <si>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</si>
  <si>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</si>
  <si>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</si>
  <si>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</si>
  <si>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</si>
  <si>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</si>
  <si>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</si>
  <si>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</si>
  <si>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</si>
  <si>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</si>
  <si>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</si>
  <si>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</si>
  <si>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</si>
  <si>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</si>
  <si>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</si>
  <si>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</si>
  <si>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</si>
  <si>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</si>
  <si>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</si>
  <si>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</si>
  <si>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</si>
  <si>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</si>
  <si>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</si>
  <si>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</si>
  <si>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</si>
  <si>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</si>
  <si>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</si>
  <si>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</si>
  <si>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</si>
  <si>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</si>
  <si>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</si>
  <si>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</si>
  <si>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</si>
  <si>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</si>
  <si>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</si>
  <si>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</si>
  <si>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</si>
  <si>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</si>
  <si>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</si>
  <si>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</si>
  <si>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</si>
  <si>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</si>
  <si>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</si>
  <si>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</si>
  <si>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</si>
  <si>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</si>
  <si>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</si>
  <si>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</si>
  <si>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</si>
  <si>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</si>
  <si>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Christian Schapfl</t>
  </si>
  <si>
    <t>NCHN007007840000</t>
  </si>
  <si>
    <t>MC Wetter</t>
  </si>
  <si>
    <t>DE_GGA03</t>
  </si>
  <si>
    <t>DE_GHA03</t>
  </si>
  <si>
    <t>DE_GKO03</t>
  </si>
  <si>
    <t>Stadtwerke Bad Tölz</t>
  </si>
  <si>
    <t>9870075300003</t>
  </si>
  <si>
    <t>edm@kos-energie.de</t>
  </si>
  <si>
    <t>081188991-551</t>
  </si>
  <si>
    <t>Bad Tölz</t>
  </si>
  <si>
    <t>An der Osterleite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</si>
</sst>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7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7" sqref="D1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42226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662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83646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666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Stadtwerke Bad Tölz</v>
      </c>
      <c r="E28" s="38"/>
      <c r="F28" s="11"/>
      <c r="G28" s="2"/>
    </row>
    <row r="29" spans="1:15">
      <c r="B29" s="15"/>
      <c r="C29" s="22" t="s">
        <v>396</v>
      </c>
      <c r="D29" s="45" t="s">
        <v>662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1" priority="2">
      <formula>IF(CELL("Zeile",D29)&lt;$D$25+CELL("Zeile",$D$29),1,0)</formula>
    </cfRule>
  </conditionalFormatting>
  <conditionalFormatting sqref="D30:D48">
    <cfRule type="expression" dxfId="6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115" zoomScaleNormal="115" workbookViewId="0">
      <selection activeCell="C34" sqref="C3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Bad Tölz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Stadtwerke Bad Tölz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8" t="str">
        <f>Netzbetreiber!$D$11</f>
        <v>9870075300003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1" t="s">
        <v>617</v>
      </c>
      <c r="I13" s="271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657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576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7" t="s">
        <v>610</v>
      </c>
      <c r="I22" s="267" t="s">
        <v>611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619</v>
      </c>
      <c r="E23" s="15"/>
      <c r="H23" s="267" t="s">
        <v>613</v>
      </c>
      <c r="I23" s="8" t="s">
        <v>609</v>
      </c>
      <c r="J23" s="8"/>
      <c r="K23" s="8"/>
      <c r="L23" s="268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7" t="s">
        <v>612</v>
      </c>
      <c r="I24" s="267" t="s">
        <v>619</v>
      </c>
      <c r="J24" s="8"/>
      <c r="K24" s="8"/>
      <c r="L24" s="270" t="s">
        <v>620</v>
      </c>
      <c r="M24" s="270" t="s">
        <v>622</v>
      </c>
      <c r="N24" s="270" t="s">
        <v>621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623</v>
      </c>
      <c r="D27" s="42" t="s">
        <v>624</v>
      </c>
      <c r="E27" s="15"/>
      <c r="H27" s="297" t="s">
        <v>624</v>
      </c>
      <c r="I27" s="269" t="s">
        <v>625</v>
      </c>
      <c r="J27" s="269" t="s">
        <v>626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627</v>
      </c>
      <c r="I28" s="270" t="s">
        <v>628</v>
      </c>
      <c r="J28" s="270" t="s">
        <v>629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630</v>
      </c>
      <c r="I29" s="270" t="s">
        <v>631</v>
      </c>
      <c r="J29" s="270" t="s">
        <v>632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633</v>
      </c>
      <c r="I32" s="270" t="s">
        <v>634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635</v>
      </c>
      <c r="I33" s="267" t="s">
        <v>630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550</v>
      </c>
      <c r="C35" s="24" t="s">
        <v>498</v>
      </c>
      <c r="D35" s="42">
        <v>6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340" t="s">
        <v>666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9" priority="21">
      <formula>IF($D$11="Gaspool",1,0)</formula>
    </cfRule>
  </conditionalFormatting>
  <conditionalFormatting sqref="D16">
    <cfRule type="expression" dxfId="58" priority="18">
      <formula>IF($D$11="NCG",1,0)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E28" sqref="E28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545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Netzbetreiber!D9</f>
        <v>Stadtwerke Bad Tölz</v>
      </c>
      <c r="F4" s="330"/>
      <c r="G4" s="3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Stadtwerke Bad Tölz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Netzbetreiber!D11</f>
        <v>9870075300003</v>
      </c>
      <c r="F6" s="329"/>
      <c r="G6" s="329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1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1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3" t="str">
        <f>INDEX('SLP-Verfahren'!D48:D62,'SLP-Temp-Gebiet #01'!F10)</f>
        <v>Bad Tölz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1" t="s">
        <v>549</v>
      </c>
      <c r="G13" s="130" t="s">
        <v>547</v>
      </c>
      <c r="H13" s="261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2"/>
      <c r="G14" s="263"/>
      <c r="H14" s="51"/>
      <c r="I14" s="57"/>
      <c r="J14" s="130"/>
      <c r="K14" s="130"/>
      <c r="L14" s="130"/>
      <c r="M14" s="130"/>
      <c r="N14" s="130"/>
      <c r="O14" s="332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2"/>
      <c r="G15" s="263"/>
      <c r="H15" s="51"/>
      <c r="I15" s="57"/>
      <c r="J15" s="130"/>
      <c r="K15" s="130"/>
      <c r="L15" s="130"/>
      <c r="M15" s="130"/>
      <c r="N15" s="130"/>
      <c r="O15" s="161" t="s">
        <v>658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173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519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520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527</v>
      </c>
      <c r="D21" s="153" t="s">
        <v>518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538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658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MC Wetter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522</v>
      </c>
      <c r="D24" s="186"/>
      <c r="E24" s="156" t="s">
        <v>666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3" t="s">
        <v>523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>
        <v>3110980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528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534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3" t="s">
        <v>142</v>
      </c>
      <c r="Q35" s="209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580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520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527</v>
      </c>
      <c r="D55" s="153" t="s">
        <v>518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538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MC Wetter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522</v>
      </c>
      <c r="D58" s="186"/>
      <c r="E58" s="156" t="str">
        <f>E24</f>
        <v>Bad Tölz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3" t="s">
        <v>523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>
        <f>E25</f>
        <v>3110980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534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3" t="s">
        <v>142</v>
      </c>
    </row>
    <row r="69" spans="2:15">
      <c r="B69" s="181"/>
      <c r="C69" s="185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3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9" priority="28">
      <formula>IF(E$20&lt;=$F$18,1,0)</formula>
    </cfRule>
  </conditionalFormatting>
  <conditionalFormatting sqref="E32:N36">
    <cfRule type="expression" dxfId="48" priority="27">
      <formula>IF(E$30&lt;=$F$28,1,0)</formula>
    </cfRule>
  </conditionalFormatting>
  <conditionalFormatting sqref="E26:F26">
    <cfRule type="expression" dxfId="47" priority="26">
      <formula>IF(E$20&lt;=$F$18,1,0)</formula>
    </cfRule>
  </conditionalFormatting>
  <conditionalFormatting sqref="E26:N26">
    <cfRule type="expression" dxfId="46" priority="25">
      <formula>IF(E$20&lt;=$F$18,1,0)</formula>
    </cfRule>
  </conditionalFormatting>
  <conditionalFormatting sqref="E56:N59">
    <cfRule type="expression" dxfId="45" priority="22">
      <formula>IF(E$54&lt;=$F$52,1,0)</formula>
    </cfRule>
  </conditionalFormatting>
  <conditionalFormatting sqref="E60:N60">
    <cfRule type="expression" dxfId="44" priority="21">
      <formula>IF(E$54&lt;=$F$52,1,0)</formula>
    </cfRule>
  </conditionalFormatting>
  <conditionalFormatting sqref="E66:N68">
    <cfRule type="expression" dxfId="43" priority="15">
      <formula>IF(E$64&lt;=$F$62,1,0)</formula>
    </cfRule>
  </conditionalFormatting>
  <conditionalFormatting sqref="E65:N68 E70:N70">
    <cfRule type="expression" dxfId="42" priority="13">
      <formula>IF(E$64&gt;$F$62,1,0)</formula>
    </cfRule>
  </conditionalFormatting>
  <conditionalFormatting sqref="E56:N60">
    <cfRule type="expression" dxfId="41" priority="12">
      <formula>IF(E$54&gt;$F$52,1,0)</formula>
    </cfRule>
  </conditionalFormatting>
  <conditionalFormatting sqref="E21:N26">
    <cfRule type="expression" dxfId="40" priority="11">
      <formula>IF(E$20&gt;$F$18,1,0)</formula>
    </cfRule>
  </conditionalFormatting>
  <conditionalFormatting sqref="E32:N36">
    <cfRule type="expression" dxfId="39" priority="10">
      <formula>IF(E$30&gt;$F$28,1,0)</formula>
    </cfRule>
  </conditionalFormatting>
  <conditionalFormatting sqref="H11 H8:H9">
    <cfRule type="expression" dxfId="38" priority="9">
      <formula>IF($F$9=1,1,0)</formula>
    </cfRule>
  </conditionalFormatting>
  <conditionalFormatting sqref="E55:N55">
    <cfRule type="expression" dxfId="37" priority="8">
      <formula>IF(E$54&gt;$F$52,1,0)</formula>
    </cfRule>
  </conditionalFormatting>
  <conditionalFormatting sqref="E31:N31">
    <cfRule type="expression" dxfId="36" priority="7">
      <formula>IF(E$30&gt;$F$28,1,0)</formula>
    </cfRule>
  </conditionalFormatting>
  <conditionalFormatting sqref="E70:N70">
    <cfRule type="expression" dxfId="35" priority="6">
      <formula>IF(E$64&lt;=$F$62,1,0)</formula>
    </cfRule>
  </conditionalFormatting>
  <conditionalFormatting sqref="H10">
    <cfRule type="expression" dxfId="34" priority="5">
      <formula>IF($F$9=1,1,0)</formula>
    </cfRule>
  </conditionalFormatting>
  <conditionalFormatting sqref="E69:N69">
    <cfRule type="expression" dxfId="33" priority="2">
      <formula>IF(E$64&lt;=$F$62,1,0)</formula>
    </cfRule>
  </conditionalFormatting>
  <conditionalFormatting sqref="E69:N69">
    <cfRule type="expression" dxfId="3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545</v>
      </c>
    </row>
    <row r="3" spans="2:56" ht="15" customHeight="1">
      <c r="B3" s="170"/>
    </row>
    <row r="4" spans="2:56">
      <c r="B4" s="130"/>
      <c r="C4" s="56" t="s">
        <v>448</v>
      </c>
      <c r="D4" s="57"/>
      <c r="E4" s="330" t="str">
        <f>Netzbetreiber!$D$9</f>
        <v>Stadtwerke Bad Tölz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Stadtwerke Bad Tölz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29" t="str">
        <f>Netzbetreiber!$D$11</f>
        <v>9870075300003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42278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1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1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3">
        <f>INDEX('SLP-Verfahren'!D48:D62,'SLP-Temp-Gebiet #02'!F10)</f>
        <v>0</v>
      </c>
      <c r="G11" s="333"/>
      <c r="H11" s="289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1" t="s">
        <v>549</v>
      </c>
      <c r="G13" s="130" t="s">
        <v>547</v>
      </c>
      <c r="H13" s="261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2" t="s">
        <v>85</v>
      </c>
      <c r="G14" s="263" t="s">
        <v>573</v>
      </c>
      <c r="H14" s="51">
        <v>0</v>
      </c>
      <c r="I14" s="57"/>
      <c r="J14" s="130"/>
      <c r="K14" s="130"/>
      <c r="L14" s="130"/>
      <c r="M14" s="130"/>
      <c r="N14" s="130"/>
      <c r="O14" s="332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2" t="s">
        <v>71</v>
      </c>
      <c r="G15" s="263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496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30"/>
      <c r="C16" s="172"/>
      <c r="D16" s="290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519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1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520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527</v>
      </c>
      <c r="D21" s="153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538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505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522</v>
      </c>
      <c r="D24" s="186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3" t="s">
        <v>523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517</v>
      </c>
      <c r="D25" s="186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1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528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534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3" t="s">
        <v>142</v>
      </c>
      <c r="Q35" s="209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580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1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520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527</v>
      </c>
      <c r="D55" s="153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538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522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523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517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534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1" priority="18">
      <formula>IF(E$20&lt;=$F$18,1,0)</formula>
    </cfRule>
  </conditionalFormatting>
  <conditionalFormatting sqref="E32:N36">
    <cfRule type="expression" dxfId="30" priority="17">
      <formula>IF(E$30&lt;=$F$28,1,0)</formula>
    </cfRule>
  </conditionalFormatting>
  <conditionalFormatting sqref="E26:F26">
    <cfRule type="expression" dxfId="29" priority="16">
      <formula>IF(E$20&lt;=$F$18,1,0)</formula>
    </cfRule>
  </conditionalFormatting>
  <conditionalFormatting sqref="E26:N26">
    <cfRule type="expression" dxfId="28" priority="15">
      <formula>IF(E$20&lt;=$F$18,1,0)</formula>
    </cfRule>
  </conditionalFormatting>
  <conditionalFormatting sqref="E56:N59">
    <cfRule type="expression" dxfId="27" priority="14">
      <formula>IF(E$54&lt;=$F$52,1,0)</formula>
    </cfRule>
  </conditionalFormatting>
  <conditionalFormatting sqref="E60:N60">
    <cfRule type="expression" dxfId="26" priority="13">
      <formula>IF(E$54&lt;=$F$52,1,0)</formula>
    </cfRule>
  </conditionalFormatting>
  <conditionalFormatting sqref="E66:N68">
    <cfRule type="expression" dxfId="25" priority="12">
      <formula>IF(E$64&lt;=$F$62,1,0)</formula>
    </cfRule>
  </conditionalFormatting>
  <conditionalFormatting sqref="E65:N68 E70:N70">
    <cfRule type="expression" dxfId="24" priority="11">
      <formula>IF(E$64&gt;$F$62,1,0)</formula>
    </cfRule>
  </conditionalFormatting>
  <conditionalFormatting sqref="E56:N60">
    <cfRule type="expression" dxfId="23" priority="10">
      <formula>IF(E$54&gt;$F$52,1,0)</formula>
    </cfRule>
  </conditionalFormatting>
  <conditionalFormatting sqref="E21:N26">
    <cfRule type="expression" dxfId="22" priority="9">
      <formula>IF(E$20&gt;$F$18,1,0)</formula>
    </cfRule>
  </conditionalFormatting>
  <conditionalFormatting sqref="E32:N36">
    <cfRule type="expression" dxfId="21" priority="8">
      <formula>IF(E$30&gt;$F$28,1,0)</formula>
    </cfRule>
  </conditionalFormatting>
  <conditionalFormatting sqref="H11 H8:H9">
    <cfRule type="expression" dxfId="20" priority="7">
      <formula>IF($F$9=1,1,0)</formula>
    </cfRule>
  </conditionalFormatting>
  <conditionalFormatting sqref="E55:N55">
    <cfRule type="expression" dxfId="19" priority="6">
      <formula>IF(E$54&gt;$F$52,1,0)</formula>
    </cfRule>
  </conditionalFormatting>
  <conditionalFormatting sqref="E31:N31">
    <cfRule type="expression" dxfId="18" priority="5">
      <formula>IF(E$30&gt;$F$28,1,0)</formula>
    </cfRule>
  </conditionalFormatting>
  <conditionalFormatting sqref="E70:N70">
    <cfRule type="expression" dxfId="17" priority="4">
      <formula>IF(E$64&lt;=$F$62,1,0)</formula>
    </cfRule>
  </conditionalFormatting>
  <conditionalFormatting sqref="H10">
    <cfRule type="expression" dxfId="16" priority="3">
      <formula>IF($F$9=1,1,0)</formula>
    </cfRule>
  </conditionalFormatting>
  <conditionalFormatting sqref="E69:N69">
    <cfRule type="expression" dxfId="15" priority="2">
      <formula>IF(E$64&lt;=$F$62,1,0)</formula>
    </cfRule>
  </conditionalFormatting>
  <conditionalFormatting sqref="E69:N69">
    <cfRule type="expression" dxfId="1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I22" sqref="I22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52.8554687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Stadtwerke Bad Tölz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Stadtwerke Bad Tölz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9870075300003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42278</v>
      </c>
      <c r="E8" s="130"/>
      <c r="F8" s="130"/>
      <c r="H8" s="128" t="s">
        <v>498</v>
      </c>
      <c r="J8" s="132">
        <f>COUNTA(D12:D100)</f>
        <v>6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2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4" t="s">
        <v>649</v>
      </c>
    </row>
    <row r="11" spans="2:26" ht="15.75" thickBot="1">
      <c r="B11" s="139" t="s">
        <v>499</v>
      </c>
      <c r="C11" s="140" t="s">
        <v>512</v>
      </c>
      <c r="D11" s="293" t="s">
        <v>247</v>
      </c>
      <c r="E11" s="164" t="s">
        <v>51</v>
      </c>
      <c r="F11" s="295" t="str">
        <f>VLOOKUP($E11,'BDEW-Standard'!$B$3:$M$158,F$9,0)</f>
        <v>G13</v>
      </c>
      <c r="H11" s="166">
        <f>ROUND(VLOOKUP($E11,'BDEW-Standard'!$B$3:$M$158,H$9,0),7)</f>
        <v>3.0217399</v>
      </c>
      <c r="I11" s="166">
        <f>ROUND(VLOOKUP($E11,'BDEW-Standard'!$B$3:$M$158,I$9,0),7)</f>
        <v>-37.182360000000003</v>
      </c>
      <c r="J11" s="166">
        <f>ROUND(VLOOKUP($E11,'BDEW-Standard'!$B$3:$M$158,J$9,0),7)</f>
        <v>5.6477170000000001</v>
      </c>
      <c r="K11" s="166">
        <f>ROUND(VLOOKUP($E11,'BDEW-Standard'!$B$3:$M$158,K$9,0),7)</f>
        <v>9.5626199999999995E-2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1.0018840312810888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1">
        <v>1</v>
      </c>
      <c r="C12" s="142" t="str">
        <f t="shared" ref="C12:C41" si="0">$D$6</f>
        <v>Stadtwerke Bad Tölz</v>
      </c>
      <c r="D12" s="62" t="s">
        <v>247</v>
      </c>
      <c r="E12" s="165" t="s">
        <v>51</v>
      </c>
      <c r="F12" s="296" t="str">
        <f>VLOOKUP($E12,'BDEW-Standard'!$B$3:$M$158,F$9,0)</f>
        <v>G13</v>
      </c>
      <c r="H12" s="273">
        <f>ROUND(VLOOKUP($E12,'BDEW-Standard'!$B$3:$M$158,H$9,0),7)</f>
        <v>3.0217399</v>
      </c>
      <c r="I12" s="273">
        <f>ROUND(VLOOKUP($E12,'BDEW-Standard'!$B$3:$M$158,I$9,0),7)</f>
        <v>-37.182360000000003</v>
      </c>
      <c r="J12" s="273">
        <f>ROUND(VLOOKUP($E12,'BDEW-Standard'!$B$3:$M$158,J$9,0),7)</f>
        <v>5.6477170000000001</v>
      </c>
      <c r="K12" s="273">
        <f>ROUND(VLOOKUP($E12,'BDEW-Standard'!$B$3:$M$158,K$9,0),7)</f>
        <v>9.5626199999999995E-2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1.0018840312810888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 t="shared" ref="X12:X25" si="2">7-SUM(R12:W12)</f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Stadtwerke Bad Tölz</v>
      </c>
      <c r="D13" s="62" t="s">
        <v>247</v>
      </c>
      <c r="E13" s="165" t="s">
        <v>61</v>
      </c>
      <c r="F13" s="296" t="str">
        <f>VLOOKUP($E13,'BDEW-Standard'!$B$3:$M$158,F$9,0)</f>
        <v>G23</v>
      </c>
      <c r="H13" s="273">
        <f>ROUND(VLOOKUP($E13,'BDEW-Standard'!$B$3:$M$158,H$9,0),7)</f>
        <v>2.3548083000000002</v>
      </c>
      <c r="I13" s="273">
        <f>ROUND(VLOOKUP($E13,'BDEW-Standard'!$B$3:$M$158,I$9,0),7)</f>
        <v>-34.715029899999998</v>
      </c>
      <c r="J13" s="273">
        <f>ROUND(VLOOKUP($E13,'BDEW-Standard'!$B$3:$M$158,J$9,0),7)</f>
        <v>5.8675639000000004</v>
      </c>
      <c r="K13" s="273">
        <f>ROUND(VLOOKUP($E13,'BDEW-Standard'!$B$3:$M$158,K$9,0),7)</f>
        <v>0.12524099999999999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1.0265751969480519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si="2"/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Stadtwerke Bad Tölz</v>
      </c>
      <c r="D14" s="62" t="s">
        <v>247</v>
      </c>
      <c r="E14" s="165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Stadtwerke Bad Tölz</v>
      </c>
      <c r="D15" s="62" t="s">
        <v>247</v>
      </c>
      <c r="E15" s="165" t="s">
        <v>661</v>
      </c>
      <c r="F15" s="296" t="str">
        <f>VLOOKUP($E15,'BDEW-Standard'!$B$3:$M$158,F$9,0)</f>
        <v>KO3</v>
      </c>
      <c r="H15" s="273">
        <f>ROUND(VLOOKUP($E15,'BDEW-Standard'!$B$3:$M$158,H$9,0),7)</f>
        <v>2.7172288</v>
      </c>
      <c r="I15" s="273">
        <f>ROUND(VLOOKUP($E15,'BDEW-Standard'!$B$3:$M$158,I$9,0),7)</f>
        <v>-35.141256300000002</v>
      </c>
      <c r="J15" s="273">
        <f>ROUND(VLOOKUP($E15,'BDEW-Standard'!$B$3:$M$158,J$9,0),7)</f>
        <v>7.1303394999999998</v>
      </c>
      <c r="K15" s="273">
        <f>ROUND(VLOOKUP($E15,'BDEW-Standard'!$B$3:$M$158,K$9,0),7)</f>
        <v>0.14184720000000001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1.0630299199876638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2"/>
      <c r="Z15" s="210"/>
    </row>
    <row r="16" spans="2:26" s="143" customFormat="1">
      <c r="B16" s="144">
        <v>5</v>
      </c>
      <c r="C16" s="145" t="str">
        <f t="shared" si="0"/>
        <v>Stadtwerke Bad Tölz</v>
      </c>
      <c r="D16" s="62" t="s">
        <v>247</v>
      </c>
      <c r="E16" s="165" t="s">
        <v>660</v>
      </c>
      <c r="F16" s="296" t="str">
        <f>VLOOKUP($E16,'BDEW-Standard'!$B$3:$M$158,F$9,0)</f>
        <v>HA3</v>
      </c>
      <c r="H16" s="273">
        <f>ROUND(VLOOKUP($E16,'BDEW-Standard'!$B$3:$M$158,H$9,0),7)</f>
        <v>3.5811213999999998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4.4841600000000002E-2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0.97852945357176691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3" customFormat="1">
      <c r="B17" s="144">
        <v>6</v>
      </c>
      <c r="C17" s="145" t="str">
        <f t="shared" si="0"/>
        <v>Stadtwerke Bad Tölz</v>
      </c>
      <c r="D17" s="62" t="s">
        <v>247</v>
      </c>
      <c r="E17" s="165" t="s">
        <v>659</v>
      </c>
      <c r="F17" s="296" t="str">
        <f>VLOOKUP($E17,'BDEW-Standard'!$B$3:$M$158,F$9,0)</f>
        <v>GA3</v>
      </c>
      <c r="H17" s="273">
        <f>ROUND(VLOOKUP($E17,'BDEW-Standard'!$B$3:$M$158,H$9,0),7)</f>
        <v>2.2850164999999998</v>
      </c>
      <c r="I17" s="273">
        <f>ROUND(VLOOKUP($E17,'BDEW-Standard'!$B$3:$M$158,I$9,0),7)</f>
        <v>-36.287858399999998</v>
      </c>
      <c r="J17" s="273">
        <f>ROUND(VLOOKUP($E17,'BDEW-Standard'!$B$3:$M$158,J$9,0),7)</f>
        <v>6.5885125999999996</v>
      </c>
      <c r="K17" s="273">
        <f>ROUND(VLOOKUP($E17,'BDEW-Standard'!$B$3:$M$158,K$9,0),7)</f>
        <v>0.31505349999999999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1.0096183914256316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3" customFormat="1">
      <c r="B18" s="144">
        <v>7</v>
      </c>
      <c r="C18" s="145" t="str">
        <f t="shared" si="0"/>
        <v>Stadtwerke Bad Tölz</v>
      </c>
      <c r="D18" s="62"/>
      <c r="E18" s="165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3" customFormat="1">
      <c r="B19" s="144">
        <v>8</v>
      </c>
      <c r="C19" s="145" t="str">
        <f t="shared" si="0"/>
        <v>Stadtwerke Bad Tölz</v>
      </c>
      <c r="D19" s="62"/>
      <c r="E19" s="165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3" customFormat="1">
      <c r="B20" s="144">
        <v>9</v>
      </c>
      <c r="C20" s="145" t="str">
        <f t="shared" si="0"/>
        <v>Stadtwerke Bad Tölz</v>
      </c>
      <c r="D20" s="62"/>
      <c r="E20" s="165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3" customFormat="1">
      <c r="B21" s="144">
        <v>10</v>
      </c>
      <c r="C21" s="145" t="str">
        <f t="shared" si="0"/>
        <v>Stadtwerke Bad Tölz</v>
      </c>
      <c r="D21" s="62"/>
      <c r="E21" s="165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3" customFormat="1">
      <c r="B22" s="144">
        <v>11</v>
      </c>
      <c r="C22" s="145" t="str">
        <f t="shared" si="0"/>
        <v>Stadtwerke Bad Tölz</v>
      </c>
      <c r="D22" s="62"/>
      <c r="E22" s="165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3" customFormat="1">
      <c r="B23" s="144">
        <v>12</v>
      </c>
      <c r="C23" s="145" t="str">
        <f t="shared" si="0"/>
        <v>Stadtwerke Bad Tölz</v>
      </c>
      <c r="D23" s="62"/>
      <c r="E23" s="165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3" customFormat="1">
      <c r="B24" s="144">
        <v>13</v>
      </c>
      <c r="C24" s="145" t="str">
        <f t="shared" si="0"/>
        <v>Stadtwerke Bad Tölz</v>
      </c>
      <c r="D24" s="62"/>
      <c r="E24" s="165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3" customFormat="1">
      <c r="B25" s="144">
        <v>14</v>
      </c>
      <c r="C25" s="145" t="str">
        <f t="shared" si="0"/>
        <v>Stadtwerke Bad Tölz</v>
      </c>
      <c r="D25" s="62"/>
      <c r="E25" s="165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3" customFormat="1">
      <c r="B26" s="144">
        <v>15</v>
      </c>
      <c r="C26" s="145" t="str">
        <f t="shared" si="0"/>
        <v>Stadtwerke Bad Tölz</v>
      </c>
      <c r="D26" s="62"/>
      <c r="E26" s="165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3" customFormat="1">
      <c r="B27" s="144">
        <v>16</v>
      </c>
      <c r="C27" s="145" t="str">
        <f t="shared" si="0"/>
        <v>Stadtwerke Bad Tölz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3" customFormat="1">
      <c r="B28" s="144">
        <v>17</v>
      </c>
      <c r="C28" s="145" t="str">
        <f t="shared" si="0"/>
        <v>Stadtwerke Bad Tölz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3" customFormat="1">
      <c r="B29" s="144">
        <v>18</v>
      </c>
      <c r="C29" s="145" t="str">
        <f t="shared" si="0"/>
        <v>Stadtwerke Bad Tölz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3" customFormat="1">
      <c r="B30" s="144">
        <v>19</v>
      </c>
      <c r="C30" s="145" t="str">
        <f t="shared" si="0"/>
        <v>Stadtwerke Bad Tölz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3" customFormat="1">
      <c r="B31" s="144">
        <v>20</v>
      </c>
      <c r="C31" s="145" t="str">
        <f t="shared" si="0"/>
        <v>Stadtwerke Bad Tölz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3" customFormat="1">
      <c r="B32" s="144">
        <v>21</v>
      </c>
      <c r="C32" s="145" t="str">
        <f t="shared" si="0"/>
        <v>Stadtwerke Bad Tölz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3" customFormat="1">
      <c r="B33" s="144">
        <v>22</v>
      </c>
      <c r="C33" s="145" t="str">
        <f t="shared" si="0"/>
        <v>Stadtwerke Bad Tölz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3" customFormat="1">
      <c r="B34" s="144">
        <v>23</v>
      </c>
      <c r="C34" s="145" t="str">
        <f t="shared" si="0"/>
        <v>Stadtwerke Bad Tölz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3" customFormat="1">
      <c r="B35" s="144">
        <v>24</v>
      </c>
      <c r="C35" s="145" t="str">
        <f t="shared" si="0"/>
        <v>Stadtwerke Bad Tölz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3" customFormat="1">
      <c r="B36" s="144">
        <v>25</v>
      </c>
      <c r="C36" s="145" t="str">
        <f t="shared" si="0"/>
        <v>Stadtwerke Bad Tölz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3" customFormat="1">
      <c r="B37" s="144">
        <v>26</v>
      </c>
      <c r="C37" s="145" t="str">
        <f t="shared" si="0"/>
        <v>Stadtwerke Bad Tölz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3" customFormat="1">
      <c r="B38" s="144">
        <v>27</v>
      </c>
      <c r="C38" s="145" t="str">
        <f t="shared" si="0"/>
        <v>Stadtwerke Bad Tölz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3" customFormat="1">
      <c r="B39" s="144">
        <v>28</v>
      </c>
      <c r="C39" s="145" t="str">
        <f t="shared" si="0"/>
        <v>Stadtwerke Bad Tölz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3" customFormat="1">
      <c r="B40" s="144">
        <v>29</v>
      </c>
      <c r="C40" s="145" t="str">
        <f t="shared" si="0"/>
        <v>Stadtwerke Bad Tölz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3" customFormat="1">
      <c r="B41" s="144">
        <v>30</v>
      </c>
      <c r="C41" s="145" t="str">
        <f t="shared" si="0"/>
        <v>Stadtwerke Bad Tölz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3" priority="11">
      <formula>ISERROR(F11)</formula>
    </cfRule>
  </conditionalFormatting>
  <conditionalFormatting sqref="E26:F41 Y12:Y41 F12:F25 E12:E27">
    <cfRule type="duplicateValues" dxfId="12" priority="33"/>
  </conditionalFormatting>
  <conditionalFormatting sqref="L11:L41">
    <cfRule type="expression" dxfId="11" priority="2">
      <formula>ISERROR(L11)</formula>
    </cfRule>
  </conditionalFormatting>
  <conditionalFormatting sqref="Q11:Q41">
    <cfRule type="expression" dxfId="10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L17" sqref="L1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Stadtwerke Bad Tölz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Stadtwerke Bad Tölz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9870075300003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4">
        <f t="shared" ref="E13:E33" si="0">MIN(SUMPRODUCT($M$11:$AD$11,M13:AD13),1)</f>
        <v>1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4">
        <f t="shared" si="0"/>
        <v>1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4">
        <f t="shared" si="0"/>
        <v>1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4">
        <f t="shared" si="0"/>
        <v>1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56" zoomScale="80" zoomScaleNormal="80" workbookViewId="0">
      <selection activeCell="B58" sqref="B58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1" t="s">
        <v>347</v>
      </c>
      <c r="B1" s="212">
        <v>42173</v>
      </c>
      <c r="D1" s="131" t="s">
        <v>457</v>
      </c>
      <c r="F1" s="213" t="s">
        <v>546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7" t="str">
        <f t="shared" si="3"/>
        <v>HK3</v>
      </c>
      <c r="D13" s="334" t="s">
        <v>653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1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8" t="s">
        <v>245</v>
      </c>
      <c r="B96" s="128" t="s">
        <v>55</v>
      </c>
      <c r="C96" s="128" t="s">
        <v>322</v>
      </c>
      <c r="D96" s="231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8" t="s">
        <v>245</v>
      </c>
      <c r="B97" s="128" t="s">
        <v>60</v>
      </c>
      <c r="C97" s="128" t="s">
        <v>327</v>
      </c>
      <c r="D97" s="231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8" t="s">
        <v>245</v>
      </c>
      <c r="B98" s="128" t="s">
        <v>65</v>
      </c>
      <c r="C98" s="128" t="s">
        <v>332</v>
      </c>
      <c r="D98" s="231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8" t="s">
        <v>245</v>
      </c>
      <c r="B99" s="128" t="s">
        <v>18</v>
      </c>
      <c r="C99" s="128" t="s">
        <v>285</v>
      </c>
      <c r="D99" s="231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1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1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1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1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1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1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1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1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1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1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1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1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1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1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1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1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1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1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1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1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1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1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1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1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1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1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1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1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1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1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1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1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1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1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1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1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1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1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1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1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1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1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1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1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1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1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1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1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1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1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1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1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1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1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1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1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1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1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1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8" customWidth="1"/>
    <col min="16" max="16" width="16.5703125" style="233" customWidth="1"/>
    <col min="17" max="16384" width="11.42578125" style="233"/>
  </cols>
  <sheetData>
    <row r="1" spans="1:16" s="232" customFormat="1">
      <c r="A1" s="131" t="s">
        <v>458</v>
      </c>
      <c r="B1" s="128"/>
      <c r="D1" s="213" t="s">
        <v>546</v>
      </c>
    </row>
    <row r="2" spans="1:16">
      <c r="A2" s="233"/>
      <c r="B2" s="232" t="s">
        <v>459</v>
      </c>
    </row>
    <row r="3" spans="1:16" ht="20.100000000000001" customHeight="1">
      <c r="A3" s="351" t="s">
        <v>248</v>
      </c>
      <c r="B3" s="234" t="s">
        <v>86</v>
      </c>
      <c r="C3" s="235"/>
      <c r="D3" s="353" t="s">
        <v>460</v>
      </c>
      <c r="E3" s="354"/>
      <c r="F3" s="354"/>
      <c r="G3" s="354"/>
      <c r="H3" s="354"/>
      <c r="I3" s="354"/>
      <c r="J3" s="355"/>
      <c r="K3" s="236"/>
      <c r="L3" s="236"/>
      <c r="M3" s="236"/>
      <c r="N3" s="236"/>
      <c r="O3" s="237"/>
      <c r="P3" s="236"/>
    </row>
    <row r="4" spans="1:16" ht="20.100000000000001" customHeight="1">
      <c r="A4" s="352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Schapfl</cp:lastModifiedBy>
  <cp:lastPrinted>2015-03-20T22:59:10Z</cp:lastPrinted>
  <dcterms:created xsi:type="dcterms:W3CDTF">2015-01-15T05:25:41Z</dcterms:created>
  <dcterms:modified xsi:type="dcterms:W3CDTF">2015-08-10T13:27:31Z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DATEV-DMS_RA_REGISTER_NR">
    <vt:lpwstr>03717-06</vt:lpwstr>
  </property>
  <property fmtid="{D5CDD505-2E9C-101B-9397-08002B2CF9AE}" pid="9" name="DATEV-DMS_DOKU_NR">
    <vt:lpwstr>2780500</vt:lpwstr>
  </property>
  <property fmtid="{D5CDD505-2E9C-101B-9397-08002B2CF9AE}" pid="10" name="DATEV-DMS_MANDANT_NR">
    <vt:lpwstr>59999</vt:lpwstr>
  </property>
  <property fmtid="{D5CDD505-2E9C-101B-9397-08002B2CF9AE}" pid="11" name="DATEV-DMS_MANDANT_BEZ">
    <vt:lpwstr>BBH Kanzleiverwaltung (intern)</vt:lpwstr>
  </property>
</Properties>
</file>