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855" windowWidth="15600" windowHeight="6690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/>
</workbook>
</file>

<file path=xl/calcChain.xml><?xml version="1.0" encoding="utf-8"?>
<calcChain xmlns="http://schemas.openxmlformats.org/spreadsheetml/2006/main">
  <c r="F13" i="7" l="1"/>
  <c r="F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F14" i="7"/>
  <c r="H14" i="7"/>
  <c r="I14" i="7"/>
  <c r="Q14" i="7" s="1"/>
  <c r="J14" i="7"/>
  <c r="K14" i="7"/>
  <c r="L14" i="7"/>
  <c r="M14" i="7"/>
  <c r="N14" i="7"/>
  <c r="O14" i="7"/>
  <c r="P14" i="7"/>
  <c r="R14" i="7"/>
  <c r="X14" i="7" s="1"/>
  <c r="S14" i="7"/>
  <c r="T14" i="7"/>
  <c r="U14" i="7"/>
  <c r="V14" i="7"/>
  <c r="W14" i="7"/>
  <c r="F15" i="7"/>
  <c r="H15" i="7"/>
  <c r="I15" i="7"/>
  <c r="J15" i="7"/>
  <c r="K15" i="7"/>
  <c r="L15" i="7"/>
  <c r="M15" i="7"/>
  <c r="N15" i="7"/>
  <c r="O15" i="7"/>
  <c r="P15" i="7"/>
  <c r="R15" i="7"/>
  <c r="S15" i="7"/>
  <c r="T15" i="7"/>
  <c r="U15" i="7"/>
  <c r="V15" i="7"/>
  <c r="W15" i="7"/>
  <c r="F16" i="7"/>
  <c r="H16" i="7"/>
  <c r="I16" i="7"/>
  <c r="Q16" i="7" s="1"/>
  <c r="J16" i="7"/>
  <c r="K16" i="7"/>
  <c r="L16" i="7"/>
  <c r="M16" i="7"/>
  <c r="N16" i="7"/>
  <c r="O16" i="7"/>
  <c r="P16" i="7"/>
  <c r="R16" i="7"/>
  <c r="X16" i="7" s="1"/>
  <c r="S16" i="7"/>
  <c r="T16" i="7"/>
  <c r="U16" i="7"/>
  <c r="V16" i="7"/>
  <c r="W16" i="7"/>
  <c r="F17" i="7"/>
  <c r="H17" i="7"/>
  <c r="I17" i="7"/>
  <c r="J17" i="7"/>
  <c r="K17" i="7"/>
  <c r="L17" i="7"/>
  <c r="M17" i="7"/>
  <c r="N17" i="7"/>
  <c r="O17" i="7"/>
  <c r="P17" i="7"/>
  <c r="R17" i="7"/>
  <c r="S17" i="7"/>
  <c r="T17" i="7"/>
  <c r="U17" i="7"/>
  <c r="V17" i="7"/>
  <c r="W17" i="7"/>
  <c r="F11" i="7"/>
  <c r="E7" i="18"/>
  <c r="E6" i="18"/>
  <c r="E4" i="18"/>
  <c r="E7" i="17"/>
  <c r="E6" i="17"/>
  <c r="E4" i="17"/>
  <c r="C33" i="15"/>
  <c r="C32" i="15"/>
  <c r="C29" i="15"/>
  <c r="C28" i="15"/>
  <c r="N70" i="18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J63" i="18"/>
  <c r="G63" i="18"/>
  <c r="E63" i="18"/>
  <c r="F62" i="18"/>
  <c r="L63" i="18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2" i="18"/>
  <c r="L53" i="18"/>
  <c r="N29" i="18"/>
  <c r="M29" i="18"/>
  <c r="L29" i="18"/>
  <c r="K29" i="18"/>
  <c r="J29" i="18"/>
  <c r="I29" i="18"/>
  <c r="H29" i="18"/>
  <c r="G29" i="18"/>
  <c r="F29" i="18"/>
  <c r="E29" i="18"/>
  <c r="D32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/>
  <c r="M63" i="18"/>
  <c r="I53" i="18"/>
  <c r="N53" i="18"/>
  <c r="E53" i="18"/>
  <c r="J53" i="18"/>
  <c r="F63" i="18"/>
  <c r="K63" i="18"/>
  <c r="D22" i="18"/>
  <c r="G53" i="18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D56" i="18"/>
  <c r="J55" i="18"/>
  <c r="E31" i="18"/>
  <c r="D66" i="18"/>
  <c r="K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L65" i="18"/>
  <c r="M65" i="18"/>
  <c r="I65" i="18"/>
  <c r="N65" i="18"/>
  <c r="H65" i="18"/>
  <c r="G65" i="18"/>
  <c r="E55" i="18"/>
  <c r="F65" i="18"/>
  <c r="E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X11" i="7"/>
  <c r="G57" i="17"/>
  <c r="H57" i="17"/>
  <c r="I57" i="17"/>
  <c r="J57" i="17"/>
  <c r="K57" i="17"/>
  <c r="L57" i="17"/>
  <c r="M57" i="17"/>
  <c r="N57" i="17"/>
  <c r="F62" i="17"/>
  <c r="H63" i="17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/>
  <c r="C5" i="1" s="1"/>
  <c r="C7" i="1"/>
  <c r="J8" i="7"/>
  <c r="D8" i="7"/>
  <c r="D8" i="15"/>
  <c r="C4" i="1"/>
  <c r="C6" i="1"/>
  <c r="D5" i="7"/>
  <c r="D7" i="7"/>
  <c r="D7" i="15"/>
  <c r="D5" i="15"/>
  <c r="E10" i="1"/>
  <c r="C20" i="15"/>
  <c r="C19" i="15"/>
  <c r="M9" i="4"/>
  <c r="A93" i="8"/>
  <c r="B93" i="8"/>
  <c r="A94" i="8"/>
  <c r="C94" i="8"/>
  <c r="A4" i="8"/>
  <c r="B4" i="8"/>
  <c r="A5" i="8"/>
  <c r="B5" i="8"/>
  <c r="A6" i="8"/>
  <c r="A7" i="8"/>
  <c r="B7" i="8"/>
  <c r="A8" i="8"/>
  <c r="B8" i="8"/>
  <c r="A9" i="8"/>
  <c r="B9" i="8"/>
  <c r="A10" i="8"/>
  <c r="C10" i="8"/>
  <c r="A11" i="8"/>
  <c r="B11" i="8"/>
  <c r="A12" i="8"/>
  <c r="B12" i="8"/>
  <c r="A13" i="8"/>
  <c r="B13" i="8"/>
  <c r="A14" i="8"/>
  <c r="C14" i="8"/>
  <c r="A15" i="8"/>
  <c r="C15" i="8"/>
  <c r="A16" i="8"/>
  <c r="B16" i="8"/>
  <c r="A17" i="8"/>
  <c r="B17" i="8"/>
  <c r="A18" i="8"/>
  <c r="C18" i="8"/>
  <c r="A19" i="8"/>
  <c r="B19" i="8"/>
  <c r="A20" i="8"/>
  <c r="B20" i="8"/>
  <c r="A21" i="8"/>
  <c r="B21" i="8"/>
  <c r="A22" i="8"/>
  <c r="C22" i="8"/>
  <c r="A23" i="8"/>
  <c r="C23" i="8"/>
  <c r="A24" i="8"/>
  <c r="B24" i="8"/>
  <c r="A25" i="8"/>
  <c r="B25" i="8"/>
  <c r="A26" i="8"/>
  <c r="C26" i="8"/>
  <c r="A27" i="8"/>
  <c r="C27" i="8"/>
  <c r="A28" i="8"/>
  <c r="B28" i="8"/>
  <c r="A29" i="8"/>
  <c r="B29" i="8"/>
  <c r="A30" i="8"/>
  <c r="C30" i="8"/>
  <c r="A31" i="8"/>
  <c r="C31" i="8"/>
  <c r="A32" i="8"/>
  <c r="B32" i="8"/>
  <c r="A33" i="8"/>
  <c r="B33" i="8"/>
  <c r="A34" i="8"/>
  <c r="C34" i="8"/>
  <c r="A35" i="8"/>
  <c r="B35" i="8"/>
  <c r="A36" i="8"/>
  <c r="B36" i="8"/>
  <c r="A37" i="8"/>
  <c r="B37" i="8"/>
  <c r="A38" i="8"/>
  <c r="C38" i="8"/>
  <c r="A39" i="8"/>
  <c r="C39" i="8"/>
  <c r="A40" i="8"/>
  <c r="B40" i="8"/>
  <c r="A41" i="8"/>
  <c r="B41" i="8"/>
  <c r="A42" i="8"/>
  <c r="C42" i="8"/>
  <c r="A43" i="8"/>
  <c r="B43" i="8"/>
  <c r="A44" i="8"/>
  <c r="B44" i="8"/>
  <c r="A45" i="8"/>
  <c r="B45" i="8"/>
  <c r="A46" i="8"/>
  <c r="C46" i="8"/>
  <c r="A47" i="8"/>
  <c r="C47" i="8"/>
  <c r="A48" i="8"/>
  <c r="B48" i="8"/>
  <c r="A49" i="8"/>
  <c r="B49" i="8"/>
  <c r="A50" i="8"/>
  <c r="C50" i="8"/>
  <c r="A51" i="8"/>
  <c r="B51" i="8"/>
  <c r="A52" i="8"/>
  <c r="B52" i="8"/>
  <c r="A53" i="8"/>
  <c r="B53" i="8"/>
  <c r="A54" i="8"/>
  <c r="C54" i="8"/>
  <c r="A55" i="8"/>
  <c r="C55" i="8"/>
  <c r="A56" i="8"/>
  <c r="B56" i="8"/>
  <c r="A57" i="8"/>
  <c r="B57" i="8"/>
  <c r="A58" i="8"/>
  <c r="C58" i="8"/>
  <c r="A59" i="8"/>
  <c r="C59" i="8"/>
  <c r="A60" i="8"/>
  <c r="B60" i="8"/>
  <c r="A61" i="8"/>
  <c r="B61" i="8"/>
  <c r="A62" i="8"/>
  <c r="C62" i="8"/>
  <c r="A63" i="8"/>
  <c r="C63" i="8"/>
  <c r="A64" i="8"/>
  <c r="B64" i="8"/>
  <c r="A65" i="8"/>
  <c r="B65" i="8"/>
  <c r="A66" i="8"/>
  <c r="C66" i="8"/>
  <c r="A67" i="8"/>
  <c r="B67" i="8"/>
  <c r="A68" i="8"/>
  <c r="B68" i="8"/>
  <c r="A69" i="8"/>
  <c r="B69" i="8"/>
  <c r="A70" i="8"/>
  <c r="C70" i="8"/>
  <c r="A71" i="8"/>
  <c r="B71" i="8"/>
  <c r="A72" i="8"/>
  <c r="B72" i="8"/>
  <c r="A73" i="8"/>
  <c r="B73" i="8"/>
  <c r="A74" i="8"/>
  <c r="C74" i="8"/>
  <c r="A75" i="8"/>
  <c r="C75" i="8"/>
  <c r="A76" i="8"/>
  <c r="B76" i="8"/>
  <c r="A77" i="8"/>
  <c r="B77" i="8"/>
  <c r="A78" i="8"/>
  <c r="C78" i="8"/>
  <c r="A79" i="8"/>
  <c r="B79" i="8"/>
  <c r="A80" i="8"/>
  <c r="B80" i="8"/>
  <c r="A81" i="8"/>
  <c r="B81" i="8"/>
  <c r="A82" i="8"/>
  <c r="C82" i="8"/>
  <c r="A83" i="8"/>
  <c r="B83" i="8"/>
  <c r="A84" i="8"/>
  <c r="B84" i="8"/>
  <c r="A85" i="8"/>
  <c r="B85" i="8"/>
  <c r="A86" i="8"/>
  <c r="C86" i="8"/>
  <c r="A87" i="8"/>
  <c r="B87" i="8"/>
  <c r="A88" i="8"/>
  <c r="B88" i="8"/>
  <c r="A89" i="8"/>
  <c r="B89" i="8"/>
  <c r="A90" i="8"/>
  <c r="C90" i="8"/>
  <c r="A91" i="8"/>
  <c r="C91" i="8"/>
  <c r="A92" i="8"/>
  <c r="B92" i="8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/>
  <c r="L11" i="7"/>
  <c r="H11" i="7"/>
  <c r="P11" i="7"/>
  <c r="M11" i="7"/>
  <c r="O11" i="7"/>
  <c r="J11" i="7"/>
  <c r="K11" i="7"/>
  <c r="I11" i="7"/>
  <c r="M8" i="4"/>
  <c r="M7" i="4"/>
  <c r="Q11" i="7"/>
  <c r="X17" i="7" l="1"/>
  <c r="Q17" i="7"/>
  <c r="Q15" i="7"/>
  <c r="X15" i="7"/>
  <c r="D6" i="7"/>
  <c r="E5" i="17"/>
  <c r="D6" i="15"/>
  <c r="E5" i="18"/>
  <c r="C12" i="7" l="1"/>
  <c r="C34" i="7"/>
  <c r="C27" i="7"/>
  <c r="C24" i="7"/>
  <c r="C15" i="7"/>
  <c r="C37" i="7"/>
  <c r="C31" i="7"/>
  <c r="C41" i="7"/>
  <c r="C22" i="7"/>
  <c r="C28" i="7"/>
  <c r="C19" i="7"/>
  <c r="C30" i="7"/>
  <c r="C23" i="7"/>
  <c r="C32" i="7"/>
  <c r="C25" i="7"/>
  <c r="C38" i="7"/>
  <c r="C26" i="7"/>
  <c r="C39" i="7"/>
  <c r="C13" i="7"/>
  <c r="C36" i="7"/>
  <c r="C17" i="7"/>
  <c r="C20" i="7"/>
  <c r="C18" i="7"/>
  <c r="C40" i="7"/>
  <c r="C29" i="7"/>
  <c r="C16" i="7"/>
  <c r="C33" i="7"/>
  <c r="C35" i="7"/>
  <c r="C21" i="7"/>
  <c r="C14" i="7"/>
</calcChain>
</file>

<file path=xl/sharedStrings.xml><?xml version="1.0" encoding="utf-8"?>
<sst xmlns="http://schemas.openxmlformats.org/spreadsheetml/2006/main" count="1354" uniqueCount="668">
  <si>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</si>
  <si>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</si>
  <si>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</si>
  <si>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</si>
  <si>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</si>
  <si>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</si>
  <si>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</si>
  <si>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</si>
  <si>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</si>
  <si>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</si>
  <si>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</si>
  <si>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</si>
  <si>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</si>
  <si>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</si>
  <si>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</si>
  <si>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</si>
  <si>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</si>
  <si>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</si>
  <si>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</si>
  <si>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</si>
  <si>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</si>
  <si>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</si>
  <si>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</si>
  <si>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</si>
  <si>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</si>
  <si>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</si>
  <si>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</si>
  <si>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</si>
  <si>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</si>
  <si>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</si>
  <si>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</si>
  <si>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</si>
  <si>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</si>
  <si>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</si>
  <si>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</si>
  <si>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</si>
  <si>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</si>
  <si>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</si>
  <si>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</si>
  <si>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</si>
  <si>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</si>
  <si>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</si>
  <si>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</si>
  <si>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</si>
  <si>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</si>
  <si>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</si>
  <si>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</si>
  <si>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</si>
  <si>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</si>
  <si>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</si>
  <si>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</si>
  <si>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</si>
  <si>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</si>
  <si>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</si>
  <si>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</si>
  <si>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</si>
  <si>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</si>
  <si>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</si>
  <si>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</si>
  <si>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</si>
  <si>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</si>
  <si>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</si>
  <si>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</si>
  <si>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</si>
  <si>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</si>
  <si>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</si>
  <si>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</si>
  <si>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</si>
  <si>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</si>
  <si>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</si>
  <si>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</si>
  <si>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</si>
  <si>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</si>
  <si>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</si>
  <si>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</si>
  <si>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</si>
  <si>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</si>
  <si>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</si>
  <si>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</si>
  <si>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</si>
  <si>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</si>
  <si>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</si>
  <si>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</si>
  <si>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</si>
  <si>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</si>
  <si>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</si>
  <si>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</si>
  <si>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</si>
  <si>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</si>
  <si>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</si>
  <si>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</si>
  <si>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</si>
  <si>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</si>
  <si>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</si>
  <si>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</si>
  <si>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</si>
  <si>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</si>
  <si>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</si>
  <si>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</si>
  <si>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</si>
  <si>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</si>
  <si>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</si>
  <si>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</si>
  <si>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</si>
  <si>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</si>
  <si>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</si>
  <si>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</si>
  <si>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</si>
  <si>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</si>
  <si>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</si>
  <si>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</si>
  <si>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</si>
  <si>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</si>
  <si>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</si>
  <si>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</si>
  <si>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</si>
  <si>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</si>
  <si>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</si>
  <si>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</si>
  <si>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</si>
  <si>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</si>
  <si>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</si>
  <si>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</si>
  <si>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</si>
  <si>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</si>
  <si>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</si>
  <si>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</si>
  <si>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</si>
  <si>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</si>
  <si>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</si>
  <si>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</si>
  <si>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</si>
  <si>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</si>
  <si>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</si>
  <si>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</si>
  <si>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</si>
  <si>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</si>
  <si>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</si>
  <si>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</si>
  <si>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</si>
  <si>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</si>
  <si>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</si>
  <si>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</si>
  <si>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</si>
  <si>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</si>
  <si>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</si>
  <si>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</si>
  <si>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</si>
  <si>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</si>
  <si>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</si>
  <si>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</si>
  <si>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</si>
  <si>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</si>
  <si>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</si>
  <si>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</si>
  <si>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</si>
  <si>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</si>
  <si>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</si>
  <si>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</si>
  <si>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</si>
  <si>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</si>
  <si>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</si>
  <si>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</si>
  <si>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</si>
  <si>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</si>
  <si>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</si>
  <si>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</si>
  <si>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</si>
  <si>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</si>
  <si>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</si>
  <si>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</si>
  <si>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</si>
  <si>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</si>
  <si>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</si>
  <si>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</si>
  <si>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</si>
  <si>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</si>
  <si>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</si>
  <si>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</si>
  <si>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</si>
  <si>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</si>
  <si>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</si>
  <si>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</si>
  <si>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</si>
  <si>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</si>
  <si>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</si>
  <si>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</si>
  <si>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</si>
  <si>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</si>
  <si>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</si>
  <si>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</si>
  <si>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</si>
  <si>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</si>
  <si>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</si>
  <si>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</si>
  <si>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</si>
  <si>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</si>
  <si>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</si>
  <si>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</si>
  <si>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</si>
  <si>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</si>
  <si>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</si>
  <si>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</si>
  <si>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</si>
  <si>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</si>
  <si>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</si>
  <si>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</si>
  <si>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</si>
  <si>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</si>
  <si>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</si>
  <si>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</si>
  <si>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</si>
  <si>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</si>
  <si>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</si>
  <si>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</si>
  <si>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</si>
  <si>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</si>
  <si>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</si>
  <si>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</si>
  <si>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</si>
  <si>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</si>
  <si>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</si>
  <si>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</si>
  <si>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</si>
  <si>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</si>
  <si>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</si>
  <si>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</si>
  <si>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</si>
  <si>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</si>
  <si>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</si>
  <si>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</si>
  <si>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</si>
  <si>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</si>
  <si>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</si>
  <si>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</si>
  <si>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</si>
  <si>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</si>
  <si>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</si>
  <si>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</si>
  <si>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</si>
  <si>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</si>
  <si>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</si>
  <si>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</si>
  <si>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</si>
  <si>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</si>
  <si>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</si>
  <si>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</si>
  <si>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</si>
  <si>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</si>
  <si>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</si>
  <si>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</si>
  <si>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</si>
  <si>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</si>
  <si>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</si>
  <si>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</si>
  <si>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</si>
  <si>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</si>
  <si>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</si>
  <si>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</si>
  <si>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</si>
  <si>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</si>
  <si>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</si>
  <si>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</si>
  <si>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</si>
  <si>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</si>
  <si>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</si>
  <si>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</si>
  <si>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</si>
  <si>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</si>
  <si>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</si>
  <si>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</si>
  <si>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</si>
  <si>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</si>
  <si>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</si>
  <si>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</si>
  <si>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</si>
  <si>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</si>
  <si>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</si>
  <si>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</si>
  <si>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</si>
  <si>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</si>
  <si>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</si>
  <si>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</si>
  <si>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</si>
  <si>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</si>
  <si>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</si>
  <si>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</si>
  <si>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</si>
  <si>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</si>
  <si>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</si>
  <si>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</si>
  <si>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</si>
  <si>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</si>
  <si>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</si>
  <si>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</si>
  <si>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</si>
  <si>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</si>
  <si>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</si>
  <si>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</si>
  <si>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</si>
  <si>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</si>
  <si>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</si>
  <si>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</si>
  <si>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</si>
  <si>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</si>
  <si>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</si>
  <si>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</si>
  <si>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</si>
  <si>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</si>
  <si>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</si>
  <si>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</si>
  <si>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</si>
  <si>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</si>
  <si>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</si>
  <si>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</si>
  <si>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</si>
  <si>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</si>
  <si>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</si>
  <si>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</si>
  <si>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</si>
  <si>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</si>
  <si>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</si>
  <si>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</si>
  <si>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</si>
  <si>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</si>
  <si>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</si>
  <si>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</si>
  <si>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</si>
  <si>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</si>
  <si>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</si>
  <si>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</si>
  <si>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</si>
  <si>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</si>
  <si>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</si>
  <si>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</si>
  <si>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</si>
  <si>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</si>
  <si>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</si>
  <si>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</si>
  <si>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</si>
  <si>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</si>
  <si>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</si>
  <si>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</si>
  <si>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</si>
  <si>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</si>
  <si>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</si>
  <si>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</si>
  <si>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</si>
  <si>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</si>
  <si>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</si>
  <si>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</si>
  <si>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</si>
  <si>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</si>
  <si>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</si>
  <si>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</si>
  <si>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</si>
  <si>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</si>
  <si>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</si>
  <si>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</si>
  <si>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</si>
  <si>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</si>
  <si>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</si>
  <si>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</si>
  <si>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</si>
  <si>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</si>
  <si>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</si>
  <si>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</si>
  <si>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</si>
  <si>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</si>
  <si>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</si>
  <si>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</si>
  <si>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</si>
  <si>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</si>
  <si>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</si>
  <si>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</si>
  <si>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</si>
  <si>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</si>
  <si>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</si>
  <si>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</si>
  <si>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</si>
  <si>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</si>
  <si>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</si>
  <si>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</si>
  <si>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</si>
  <si>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</si>
  <si>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</si>
  <si>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</si>
  <si>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</si>
  <si>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</si>
  <si>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</si>
  <si>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</si>
  <si>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</si>
  <si>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</si>
  <si>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</si>
  <si>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</si>
  <si>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</si>
  <si>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</si>
  <si>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</si>
  <si>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</si>
  <si>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</si>
  <si>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</si>
  <si>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</si>
  <si>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</si>
  <si>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</si>
  <si>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</si>
  <si>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</si>
  <si>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</si>
  <si>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</si>
  <si>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</si>
  <si>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</si>
  <si>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</si>
  <si>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</si>
  <si>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</si>
  <si>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</si>
  <si>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</si>
  <si>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</si>
  <si>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</si>
  <si>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</si>
  <si>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</si>
  <si>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</si>
  <si>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</si>
  <si>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</si>
  <si>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</si>
  <si>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</si>
  <si>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</si>
  <si>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</si>
  <si>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</si>
  <si>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</si>
  <si>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</si>
  <si>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</si>
  <si>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</si>
  <si>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</si>
  <si>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</si>
  <si>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</si>
  <si>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</si>
  <si>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</si>
  <si>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</si>
  <si>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</si>
  <si>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</si>
  <si>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</si>
  <si>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</si>
  <si>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</si>
  <si>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</si>
  <si>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</si>
  <si>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</si>
  <si>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</si>
  <si>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</si>
  <si>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</si>
  <si>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</si>
  <si>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</si>
  <si>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</si>
  <si>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</si>
  <si>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</si>
  <si>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</si>
  <si>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</si>
  <si>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</si>
  <si>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</si>
  <si>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</si>
  <si>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</si>
  <si>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</si>
  <si>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</si>
  <si>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</si>
  <si>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</si>
  <si>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</si>
  <si>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</si>
  <si>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</si>
  <si>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</si>
  <si>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</si>
  <si>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</si>
  <si>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</si>
  <si>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</si>
  <si>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</si>
  <si>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</si>
  <si>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</si>
  <si>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</si>
  <si>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</si>
  <si>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</si>
  <si>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</si>
  <si>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</si>
  <si>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</si>
  <si>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</si>
  <si>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</si>
  <si>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</si>
  <si>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</si>
  <si>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</si>
  <si>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</si>
  <si>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</si>
  <si>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</si>
  <si>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</si>
  <si>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</si>
  <si>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</si>
  <si>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</si>
  <si>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</si>
  <si>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</si>
  <si>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</si>
  <si>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</si>
  <si>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</si>
  <si>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</si>
  <si>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</si>
  <si>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</si>
  <si>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</si>
  <si>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</si>
  <si>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</si>
  <si>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</si>
  <si>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</si>
  <si>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</si>
  <si>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</si>
  <si>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</si>
  <si>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</si>
  <si>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</si>
  <si>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</si>
  <si>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</si>
  <si>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</si>
  <si>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</si>
  <si>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</si>
  <si>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</si>
  <si>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</si>
  <si>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</si>
  <si>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</si>
  <si>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</si>
  <si>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</si>
  <si>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</si>
  <si>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</si>
  <si>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</si>
  <si>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</si>
  <si>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</si>
  <si>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</si>
  <si>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</si>
  <si>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</si>
  <si>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</si>
  <si>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</si>
  <si>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</si>
  <si>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</si>
  <si>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</si>
  <si>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</si>
  <si>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</si>
  <si>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</si>
  <si>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</si>
  <si>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</si>
  <si>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</si>
  <si>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</si>
  <si>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</si>
  <si>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</si>
  <si>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</si>
  <si>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</si>
  <si>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</si>
  <si>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</si>
  <si>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</si>
  <si>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</si>
  <si>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</si>
  <si>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</si>
  <si>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</si>
  <si>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</si>
  <si>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</si>
  <si>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</si>
  <si>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</si>
  <si>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</si>
  <si>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</si>
  <si>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</si>
  <si>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</si>
  <si>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</si>
  <si>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</si>
  <si>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</si>
  <si>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</si>
  <si>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</si>
  <si>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</si>
  <si>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</si>
  <si>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</si>
  <si>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</si>
  <si>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</si>
  <si>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</si>
  <si>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</si>
  <si>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</si>
  <si>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</si>
  <si>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</si>
  <si>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</si>
  <si>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</si>
  <si>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</si>
  <si>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</si>
  <si>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</si>
  <si>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</si>
  <si>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</si>
  <si>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</si>
  <si>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</si>
  <si>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</si>
  <si>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</si>
  <si>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</si>
  <si>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</si>
  <si>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</si>
  <si>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</si>
  <si>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</si>
  <si>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</si>
  <si>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</si>
  <si>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</si>
  <si>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</si>
  <si>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</si>
  <si>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</si>
  <si>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</si>
  <si>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</si>
  <si>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</si>
  <si>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</si>
  <si>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</si>
  <si>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</si>
  <si>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</si>
  <si>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</si>
  <si>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</si>
  <si>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</si>
  <si>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</si>
  <si>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</si>
  <si>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</si>
  <si>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</si>
  <si>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</si>
  <si>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</si>
  <si>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</si>
  <si>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</si>
  <si>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</si>
  <si>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</si>
  <si>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</si>
  <si>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</si>
  <si>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</si>
  <si>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</si>
  <si>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</si>
  <si>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</si>
  <si>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</si>
  <si>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</si>
  <si>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</si>
  <si>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</si>
  <si>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</si>
  <si>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</si>
  <si>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</si>
  <si>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</si>
  <si>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</si>
  <si>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</si>
  <si>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</si>
  <si>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</si>
  <si>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</si>
  <si>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</si>
  <si>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</si>
  <si>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</si>
  <si>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</si>
  <si>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</si>
  <si>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</si>
  <si>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</si>
  <si>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</si>
  <si>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</si>
  <si>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</si>
  <si>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</si>
  <si>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</si>
  <si>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</si>
  <si>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</si>
  <si>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</si>
  <si>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</si>
  <si>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</si>
  <si>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</si>
  <si>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</si>
  <si>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</si>
  <si>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Christian Schapfl</t>
  </si>
  <si>
    <t>NCHN007007840000</t>
  </si>
  <si>
    <t>MC Wetter</t>
  </si>
  <si>
    <t>DE_GGA03</t>
  </si>
  <si>
    <t>DE_GHA03</t>
  </si>
  <si>
    <t>DE_GKO03</t>
  </si>
  <si>
    <t>Stadtwerke Bad Tölz</t>
  </si>
  <si>
    <t>9870075300003</t>
  </si>
  <si>
    <t>edm@kos-energie.de</t>
  </si>
  <si>
    <t>081188991-551</t>
  </si>
  <si>
    <t>Bad Tölz</t>
  </si>
  <si>
    <t>An der Osterleite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</si>
</sst>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2"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80" zoomScaleNormal="80" workbookViewId="0">
      <selection activeCell="B2" sqref="B2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338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501</v>
      </c>
    </row>
    <row r="12" spans="2:7" s="8" customFormat="1">
      <c r="B12" s="8" t="s">
        <v>502</v>
      </c>
    </row>
    <row r="13" spans="2:7" s="8" customFormat="1">
      <c r="B13" s="8" t="s">
        <v>508</v>
      </c>
    </row>
    <row r="14" spans="2:7" s="8" customFormat="1"/>
    <row r="15" spans="2:7">
      <c r="B15" s="20" t="s">
        <v>467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466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42191</v>
      </c>
      <c r="E29" s="8"/>
      <c r="F29" s="8"/>
      <c r="G29" s="8"/>
      <c r="H29" s="8"/>
    </row>
    <row r="30" spans="2:12">
      <c r="B30" s="21" t="s">
        <v>348</v>
      </c>
      <c r="C30" s="327" t="s">
        <v>651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17" sqref="D17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655</v>
      </c>
      <c r="D4" s="27">
        <v>42226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654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662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488</v>
      </c>
      <c r="D11" s="331" t="s">
        <v>663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667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83646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666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656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664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665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489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462</v>
      </c>
      <c r="D27" s="42" t="s">
        <v>396</v>
      </c>
      <c r="E27" s="39"/>
      <c r="F27" s="11"/>
    </row>
    <row r="28" spans="1:15">
      <c r="B28" s="15"/>
      <c r="C28" s="65" t="s">
        <v>504</v>
      </c>
      <c r="D28" s="48" t="str">
        <f>IF(D27&lt;&gt;C28,VLOOKUP(D27,$C$29:$D$48,2,FALSE),C28)</f>
        <v>Stadtwerke Bad Tölz</v>
      </c>
      <c r="E28" s="38"/>
      <c r="F28" s="11"/>
      <c r="G28" s="2"/>
    </row>
    <row r="29" spans="1:15">
      <c r="B29" s="15"/>
      <c r="C29" s="22" t="s">
        <v>396</v>
      </c>
      <c r="D29" s="45" t="s">
        <v>662</v>
      </c>
      <c r="E29" s="40"/>
      <c r="F29" s="11"/>
      <c r="G29" s="2"/>
    </row>
    <row r="30" spans="1:15">
      <c r="B30" s="15"/>
      <c r="C30" s="22" t="s">
        <v>397</v>
      </c>
      <c r="D30" s="45"/>
      <c r="E30" s="40"/>
      <c r="F30" s="47"/>
      <c r="G30" s="2"/>
    </row>
    <row r="31" spans="1:15">
      <c r="B31" s="15"/>
      <c r="C31" s="22" t="s">
        <v>422</v>
      </c>
      <c r="D31" s="46"/>
      <c r="E31" s="40"/>
      <c r="F31" s="47"/>
      <c r="G31" s="2"/>
    </row>
    <row r="32" spans="1:15">
      <c r="B32" s="15"/>
      <c r="C32" s="22" t="s">
        <v>423</v>
      </c>
      <c r="D32" s="46"/>
      <c r="E32" s="40"/>
      <c r="F32" s="47"/>
      <c r="G32" s="2"/>
    </row>
    <row r="33" spans="2:7">
      <c r="B33" s="15"/>
      <c r="C33" s="22" t="s">
        <v>424</v>
      </c>
      <c r="D33" s="45"/>
      <c r="E33" s="40"/>
      <c r="F33" s="47"/>
      <c r="G33" s="2"/>
    </row>
    <row r="34" spans="2:7">
      <c r="B34" s="15"/>
      <c r="C34" s="22" t="s">
        <v>425</v>
      </c>
      <c r="D34" s="46"/>
      <c r="E34" s="40"/>
      <c r="F34" s="47"/>
      <c r="G34" s="2"/>
    </row>
    <row r="35" spans="2:7">
      <c r="B35" s="15"/>
      <c r="C35" s="22" t="s">
        <v>426</v>
      </c>
      <c r="D35" s="46"/>
      <c r="E35" s="40"/>
      <c r="F35" s="47"/>
      <c r="G35" s="2"/>
    </row>
    <row r="36" spans="2:7">
      <c r="B36" s="15"/>
      <c r="C36" s="22" t="s">
        <v>427</v>
      </c>
      <c r="D36" s="46"/>
      <c r="E36" s="40"/>
      <c r="F36" s="47"/>
      <c r="G36" s="2"/>
    </row>
    <row r="37" spans="2:7">
      <c r="B37" s="15"/>
      <c r="C37" s="22" t="s">
        <v>428</v>
      </c>
      <c r="D37" s="46"/>
      <c r="E37" s="40"/>
      <c r="F37" s="47"/>
      <c r="G37" s="2"/>
    </row>
    <row r="38" spans="2:7">
      <c r="B38" s="15"/>
      <c r="C38" s="22" t="s">
        <v>434</v>
      </c>
      <c r="D38" s="46"/>
      <c r="E38" s="40"/>
      <c r="F38" s="47"/>
      <c r="G38" s="2"/>
    </row>
    <row r="39" spans="2:7">
      <c r="B39" s="15"/>
      <c r="C39" s="22" t="s">
        <v>435</v>
      </c>
      <c r="D39" s="46"/>
      <c r="E39" s="40"/>
      <c r="F39" s="47"/>
      <c r="G39" s="2"/>
    </row>
    <row r="40" spans="2:7">
      <c r="B40" s="15"/>
      <c r="C40" s="22" t="s">
        <v>436</v>
      </c>
      <c r="D40" s="46"/>
      <c r="E40" s="40"/>
      <c r="F40" s="47"/>
      <c r="G40" s="2"/>
    </row>
    <row r="41" spans="2:7">
      <c r="B41" s="15"/>
      <c r="C41" s="22" t="s">
        <v>437</v>
      </c>
      <c r="D41" s="46"/>
      <c r="E41" s="40"/>
      <c r="F41" s="47"/>
      <c r="G41" s="2"/>
    </row>
    <row r="42" spans="2:7">
      <c r="B42" s="15"/>
      <c r="C42" s="22" t="s">
        <v>438</v>
      </c>
      <c r="D42" s="46"/>
      <c r="E42" s="40"/>
      <c r="F42" s="47"/>
      <c r="G42" s="2"/>
    </row>
    <row r="43" spans="2:7">
      <c r="B43" s="15"/>
      <c r="C43" s="22" t="s">
        <v>439</v>
      </c>
      <c r="D43" s="46"/>
      <c r="E43" s="40"/>
      <c r="F43" s="47"/>
      <c r="G43" s="2"/>
    </row>
    <row r="44" spans="2:7">
      <c r="B44" s="15"/>
      <c r="C44" s="22" t="s">
        <v>440</v>
      </c>
      <c r="D44" s="46"/>
      <c r="E44" s="40"/>
      <c r="F44" s="47"/>
      <c r="G44" s="2"/>
    </row>
    <row r="45" spans="2:7">
      <c r="B45" s="15"/>
      <c r="C45" s="22" t="s">
        <v>441</v>
      </c>
      <c r="D45" s="46"/>
      <c r="E45" s="40"/>
      <c r="F45" s="47"/>
      <c r="G45" s="2"/>
    </row>
    <row r="46" spans="2:7">
      <c r="B46" s="15"/>
      <c r="C46" s="22" t="s">
        <v>442</v>
      </c>
      <c r="D46" s="46"/>
      <c r="E46" s="40"/>
      <c r="F46" s="47"/>
    </row>
    <row r="47" spans="2:7">
      <c r="B47" s="15"/>
      <c r="C47" s="22" t="s">
        <v>443</v>
      </c>
      <c r="D47" s="46"/>
      <c r="E47" s="40"/>
      <c r="F47" s="47"/>
    </row>
    <row r="48" spans="2:7">
      <c r="B48" s="15"/>
      <c r="C48" s="22" t="s">
        <v>444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61" priority="2">
      <formula>IF(CELL("Zeile",D29)&lt;$D$25+CELL("Zeile",$D$29),1,0)</formula>
    </cfRule>
  </conditionalFormatting>
  <conditionalFormatting sqref="D30:D48">
    <cfRule type="expression" dxfId="60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pageMargins left="0.7" right="0.7" top="0.78740157499999996" bottom="0.78740157499999996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7" zoomScale="115" zoomScaleNormal="115" workbookViewId="0">
      <selection activeCell="C34" sqref="C34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448</v>
      </c>
      <c r="D5" s="58" t="str">
        <f>Netzbetreiber!$D$9</f>
        <v>Stadtwerke Bad Tölz</v>
      </c>
      <c r="H5" s="67"/>
      <c r="I5" s="67"/>
      <c r="J5" s="67"/>
      <c r="K5" s="67"/>
    </row>
    <row r="6" spans="2:15" ht="15" customHeight="1">
      <c r="B6" s="22"/>
      <c r="C6" s="61" t="s">
        <v>447</v>
      </c>
      <c r="D6" s="58" t="str">
        <f>Netzbetreiber!D28</f>
        <v>Stadtwerke Bad Tölz</v>
      </c>
      <c r="E6" s="15"/>
      <c r="H6" s="67"/>
      <c r="I6" s="67"/>
      <c r="J6" s="67"/>
      <c r="K6" s="67"/>
    </row>
    <row r="7" spans="2:15" ht="15" customHeight="1">
      <c r="B7" s="22"/>
      <c r="C7" s="60" t="s">
        <v>490</v>
      </c>
      <c r="D7" s="328" t="str">
        <f>Netzbetreiber!$D$11</f>
        <v>9870075300003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616</v>
      </c>
      <c r="D13" s="33" t="s">
        <v>617</v>
      </c>
      <c r="E13" s="15"/>
      <c r="H13" s="271" t="s">
        <v>617</v>
      </c>
      <c r="I13" s="271" t="s">
        <v>618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433</v>
      </c>
      <c r="D15" s="42" t="s">
        <v>657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432</v>
      </c>
      <c r="D16" s="42" t="s">
        <v>431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576</v>
      </c>
      <c r="I19" s="270" t="s">
        <v>491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492</v>
      </c>
      <c r="I20" s="270" t="s">
        <v>493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614</v>
      </c>
      <c r="D22" s="49" t="s">
        <v>610</v>
      </c>
      <c r="E22" s="15"/>
      <c r="H22" s="267" t="s">
        <v>610</v>
      </c>
      <c r="I22" s="267" t="s">
        <v>611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619</v>
      </c>
      <c r="E23" s="15"/>
      <c r="H23" s="267" t="s">
        <v>613</v>
      </c>
      <c r="I23" s="8" t="s">
        <v>609</v>
      </c>
      <c r="J23" s="8"/>
      <c r="K23" s="8"/>
      <c r="L23" s="268"/>
    </row>
    <row r="24" spans="2:16" ht="15" customHeight="1">
      <c r="B24" s="22"/>
      <c r="C24" s="24" t="s">
        <v>615</v>
      </c>
      <c r="D24" s="24" t="str">
        <f>IF(D22=$H$22,L24,IF(D23=$H$24,M24,N24))</f>
        <v>=&gt;  Q(D) = KW  x  h(T, SLP-Typ)  x  F(WT)</v>
      </c>
      <c r="E24" s="15"/>
      <c r="H24" s="267" t="s">
        <v>612</v>
      </c>
      <c r="I24" s="267" t="s">
        <v>619</v>
      </c>
      <c r="J24" s="8"/>
      <c r="K24" s="8"/>
      <c r="L24" s="270" t="s">
        <v>620</v>
      </c>
      <c r="M24" s="270" t="s">
        <v>622</v>
      </c>
      <c r="N24" s="270" t="s">
        <v>621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371</v>
      </c>
      <c r="C26" s="6" t="s">
        <v>579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623</v>
      </c>
      <c r="D27" s="42" t="s">
        <v>624</v>
      </c>
      <c r="E27" s="15"/>
      <c r="H27" s="297" t="s">
        <v>624</v>
      </c>
      <c r="I27" s="269" t="s">
        <v>625</v>
      </c>
      <c r="J27" s="269" t="s">
        <v>626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627</v>
      </c>
      <c r="I28" s="270" t="s">
        <v>628</v>
      </c>
      <c r="J28" s="270" t="s">
        <v>629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630</v>
      </c>
      <c r="I29" s="270" t="s">
        <v>631</v>
      </c>
      <c r="J29" s="270" t="s">
        <v>632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496</v>
      </c>
      <c r="C31" s="6" t="s">
        <v>578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633</v>
      </c>
      <c r="I32" s="270" t="s">
        <v>634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635</v>
      </c>
      <c r="I33" s="267" t="s">
        <v>630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550</v>
      </c>
      <c r="C35" s="24" t="s">
        <v>498</v>
      </c>
      <c r="D35" s="42">
        <v>6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551</v>
      </c>
      <c r="C37" s="5" t="s">
        <v>366</v>
      </c>
      <c r="D37" s="34">
        <v>1500000</v>
      </c>
      <c r="E37" s="15" t="s">
        <v>509</v>
      </c>
      <c r="I37" s="267"/>
      <c r="J37" s="267"/>
      <c r="K37" s="267"/>
      <c r="L37" s="267"/>
      <c r="M37" s="268"/>
    </row>
    <row r="38" spans="2:39" customFormat="1" ht="15" customHeight="1">
      <c r="C38" s="8" t="s">
        <v>494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552</v>
      </c>
      <c r="C40" s="5" t="s">
        <v>367</v>
      </c>
      <c r="D40" s="36">
        <v>500</v>
      </c>
      <c r="E40" s="15" t="s">
        <v>542</v>
      </c>
      <c r="H40" s="67"/>
      <c r="I40" s="67"/>
      <c r="J40" s="67"/>
      <c r="K40" s="67"/>
    </row>
    <row r="41" spans="2:39" ht="15" customHeight="1">
      <c r="C41" s="8" t="s">
        <v>495</v>
      </c>
    </row>
    <row r="42" spans="2:39" ht="15" customHeight="1">
      <c r="B42" s="7"/>
      <c r="C42" s="3"/>
    </row>
    <row r="43" spans="2:39" ht="15" customHeight="1">
      <c r="B43" s="7"/>
      <c r="C43" s="3" t="s">
        <v>541</v>
      </c>
    </row>
    <row r="44" spans="2:39" ht="18" customHeight="1">
      <c r="C44" s="3" t="s">
        <v>543</v>
      </c>
    </row>
    <row r="45" spans="2:39" ht="18" customHeight="1">
      <c r="C45" s="3"/>
    </row>
    <row r="46" spans="2:39" ht="15" customHeight="1">
      <c r="B46" s="22" t="s">
        <v>553</v>
      </c>
      <c r="C46" s="60" t="s">
        <v>577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587</v>
      </c>
      <c r="D48" s="340" t="s">
        <v>666</v>
      </c>
    </row>
    <row r="49" spans="3:4" ht="18" customHeight="1">
      <c r="C49" s="22" t="s">
        <v>588</v>
      </c>
      <c r="D49" s="45"/>
    </row>
    <row r="50" spans="3:4" ht="18" customHeight="1">
      <c r="C50" s="22" t="s">
        <v>589</v>
      </c>
      <c r="D50" s="45"/>
    </row>
    <row r="51" spans="3:4" ht="18" customHeight="1">
      <c r="C51" s="22" t="s">
        <v>590</v>
      </c>
      <c r="D51" s="45"/>
    </row>
    <row r="52" spans="3:4" ht="18" customHeight="1">
      <c r="C52" s="22" t="s">
        <v>591</v>
      </c>
      <c r="D52" s="45"/>
    </row>
    <row r="53" spans="3:4" ht="18" customHeight="1">
      <c r="C53" s="22" t="s">
        <v>592</v>
      </c>
      <c r="D53" s="45"/>
    </row>
    <row r="54" spans="3:4" ht="18" customHeight="1">
      <c r="C54" s="22" t="s">
        <v>593</v>
      </c>
      <c r="D54" s="45"/>
    </row>
    <row r="55" spans="3:4" ht="18" customHeight="1">
      <c r="C55" s="22" t="s">
        <v>594</v>
      </c>
      <c r="D55" s="45"/>
    </row>
    <row r="56" spans="3:4" ht="18" customHeight="1">
      <c r="C56" s="22" t="s">
        <v>595</v>
      </c>
      <c r="D56" s="45"/>
    </row>
    <row r="57" spans="3:4" ht="18" customHeight="1">
      <c r="C57" s="22" t="s">
        <v>596</v>
      </c>
      <c r="D57" s="45"/>
    </row>
    <row r="58" spans="3:4" ht="18" customHeight="1">
      <c r="C58" s="22" t="s">
        <v>597</v>
      </c>
      <c r="D58" s="45"/>
    </row>
    <row r="59" spans="3:4" ht="18" customHeight="1">
      <c r="C59" s="22" t="s">
        <v>598</v>
      </c>
      <c r="D59" s="45"/>
    </row>
    <row r="60" spans="3:4" ht="18" customHeight="1">
      <c r="C60" s="22" t="s">
        <v>599</v>
      </c>
      <c r="D60" s="45"/>
    </row>
    <row r="61" spans="3:4" ht="18" customHeight="1">
      <c r="C61" s="22" t="s">
        <v>600</v>
      </c>
      <c r="D61" s="45"/>
    </row>
    <row r="62" spans="3:4" ht="18" customHeight="1">
      <c r="C62" s="22" t="s">
        <v>601</v>
      </c>
      <c r="D62" s="45"/>
    </row>
  </sheetData>
  <sheetProtection sheet="1" objects="1" scenarios="1"/>
  <conditionalFormatting sqref="D15">
    <cfRule type="expression" dxfId="59" priority="21">
      <formula>IF($D$11="Gaspool",1,0)</formula>
    </cfRule>
  </conditionalFormatting>
  <conditionalFormatting sqref="D16">
    <cfRule type="expression" dxfId="58" priority="18">
      <formula>IF($D$11="NCG",1,0)</formula>
    </cfRule>
  </conditionalFormatting>
  <conditionalFormatting sqref="D48:D62">
    <cfRule type="expression" dxfId="57" priority="17">
      <formula>IF(CELL("Zeile",D48)&lt;$D$46+CELL("Zeile",$D$48),1,0)</formula>
    </cfRule>
  </conditionalFormatting>
  <conditionalFormatting sqref="D49:D62">
    <cfRule type="expression" dxfId="56" priority="16">
      <formula>IF(CELL(D49)&lt;$D$36+27,1,0)</formula>
    </cfRule>
  </conditionalFormatting>
  <conditionalFormatting sqref="D23">
    <cfRule type="expression" dxfId="55" priority="15">
      <formula>IF($D$22=$H$22,1,0)</formula>
    </cfRule>
  </conditionalFormatting>
  <conditionalFormatting sqref="D31">
    <cfRule type="expression" dxfId="54" priority="4">
      <formula>IF($D$18="synthetisch",1,0)</formula>
    </cfRule>
  </conditionalFormatting>
  <conditionalFormatting sqref="D28">
    <cfRule type="expression" dxfId="53" priority="2">
      <formula>IF(AND($D$27=$I$27,$D$26=$H$26),1,0)</formula>
    </cfRule>
  </conditionalFormatting>
  <conditionalFormatting sqref="D26:D28">
    <cfRule type="expression" dxfId="52" priority="5">
      <formula>IF($D$18="analytisch",1,0)</formula>
    </cfRule>
  </conditionalFormatting>
  <conditionalFormatting sqref="D27">
    <cfRule type="expression" dxfId="51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Normal="100" workbookViewId="0">
      <selection activeCell="E28" sqref="E28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545</v>
      </c>
    </row>
    <row r="3" spans="2:56" ht="15" customHeight="1">
      <c r="B3" s="170"/>
    </row>
    <row r="4" spans="2:56">
      <c r="B4" s="130"/>
      <c r="C4" s="56" t="s">
        <v>448</v>
      </c>
      <c r="D4" s="57"/>
      <c r="E4" s="330" t="str">
        <f>Netzbetreiber!D9</f>
        <v>Stadtwerke Bad Tölz</v>
      </c>
      <c r="F4" s="330"/>
      <c r="G4" s="330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Stadtwerke Bad Tölz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29" t="str">
        <f>Netzbetreiber!D11</f>
        <v>9870075300003</v>
      </c>
      <c r="F6" s="329"/>
      <c r="G6" s="329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Netzbetreiber!D6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1</v>
      </c>
      <c r="H9" s="171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1</v>
      </c>
      <c r="G10" s="57"/>
      <c r="H10" s="171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33" t="str">
        <f>INDEX('SLP-Verfahren'!D48:D62,'SLP-Temp-Gebiet #01'!F10)</f>
        <v>Bad Tölz</v>
      </c>
      <c r="G11" s="333"/>
      <c r="H11" s="289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585</v>
      </c>
      <c r="D13" s="341"/>
      <c r="E13" s="341"/>
      <c r="F13" s="181" t="s">
        <v>549</v>
      </c>
      <c r="G13" s="130" t="s">
        <v>547</v>
      </c>
      <c r="H13" s="261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451</v>
      </c>
      <c r="D14" s="342"/>
      <c r="E14" s="89" t="s">
        <v>452</v>
      </c>
      <c r="F14" s="262"/>
      <c r="G14" s="263"/>
      <c r="H14" s="51"/>
      <c r="I14" s="57"/>
      <c r="J14" s="130"/>
      <c r="K14" s="130"/>
      <c r="L14" s="130"/>
      <c r="M14" s="130"/>
      <c r="N14" s="130"/>
      <c r="O14" s="332" t="s">
        <v>652</v>
      </c>
      <c r="R14" s="207" t="s">
        <v>565</v>
      </c>
      <c r="S14" s="207" t="s">
        <v>566</v>
      </c>
      <c r="T14" s="207" t="s">
        <v>567</v>
      </c>
      <c r="U14" s="207" t="s">
        <v>568</v>
      </c>
      <c r="V14" s="207" t="s">
        <v>548</v>
      </c>
      <c r="W14" s="207" t="s">
        <v>569</v>
      </c>
      <c r="X14" s="207" t="s">
        <v>570</v>
      </c>
      <c r="Y14" s="207" t="s">
        <v>571</v>
      </c>
      <c r="Z14" s="207" t="s">
        <v>572</v>
      </c>
      <c r="AA14" s="207" t="s">
        <v>573</v>
      </c>
      <c r="AB14" s="207" t="s">
        <v>574</v>
      </c>
      <c r="AC14" s="207" t="s">
        <v>575</v>
      </c>
    </row>
    <row r="15" spans="2:56" ht="19.5" customHeight="1">
      <c r="B15" s="130"/>
      <c r="C15" s="342" t="s">
        <v>388</v>
      </c>
      <c r="D15" s="342"/>
      <c r="E15" s="89" t="s">
        <v>452</v>
      </c>
      <c r="F15" s="262"/>
      <c r="G15" s="263"/>
      <c r="H15" s="51"/>
      <c r="I15" s="57"/>
      <c r="J15" s="130"/>
      <c r="K15" s="130"/>
      <c r="L15" s="130"/>
      <c r="M15" s="130"/>
      <c r="N15" s="130"/>
      <c r="O15" s="161" t="s">
        <v>658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496</v>
      </c>
      <c r="AI15" s="260" t="s">
        <v>550</v>
      </c>
      <c r="AJ15" s="260" t="s">
        <v>551</v>
      </c>
      <c r="AK15" s="260" t="s">
        <v>552</v>
      </c>
      <c r="AL15" s="260" t="s">
        <v>553</v>
      </c>
      <c r="AM15" s="260" t="s">
        <v>554</v>
      </c>
      <c r="AN15" s="260" t="s">
        <v>555</v>
      </c>
      <c r="AO15" s="260" t="s">
        <v>556</v>
      </c>
      <c r="AP15" s="260" t="s">
        <v>557</v>
      </c>
      <c r="AQ15" s="260" t="s">
        <v>558</v>
      </c>
      <c r="AR15" s="260" t="s">
        <v>559</v>
      </c>
      <c r="AS15" s="260" t="s">
        <v>560</v>
      </c>
      <c r="AT15" s="260" t="s">
        <v>561</v>
      </c>
      <c r="AU15" s="260" t="s">
        <v>562</v>
      </c>
      <c r="AV15" s="260" t="s">
        <v>563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30"/>
      <c r="C16" s="172"/>
      <c r="D16" s="173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8"/>
      <c r="S16" s="208"/>
    </row>
    <row r="17" spans="2:28" ht="19.5" customHeight="1">
      <c r="B17" s="174" t="s">
        <v>519</v>
      </c>
      <c r="C17" s="175"/>
      <c r="D17" s="173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8"/>
      <c r="S17" s="208"/>
    </row>
    <row r="18" spans="2:28">
      <c r="B18" s="130"/>
      <c r="C18" s="56" t="s">
        <v>525</v>
      </c>
      <c r="D18" s="130"/>
      <c r="E18" s="130"/>
      <c r="F18" s="49">
        <v>1</v>
      </c>
      <c r="H18" s="130"/>
      <c r="I18" s="171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30"/>
    </row>
    <row r="20" spans="2:28" ht="33.75" customHeight="1">
      <c r="B20" s="130"/>
      <c r="C20" s="177" t="s">
        <v>520</v>
      </c>
      <c r="D20" s="178" t="s">
        <v>516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527</v>
      </c>
      <c r="D21" s="153" t="s">
        <v>518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538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6" t="s">
        <v>658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3" t="s">
        <v>142</v>
      </c>
      <c r="Q23" s="209"/>
      <c r="R23" s="67" t="s">
        <v>139</v>
      </c>
      <c r="S23" s="67" t="s">
        <v>505</v>
      </c>
      <c r="T23" s="288" t="str">
        <f>O15</f>
        <v>MC Wetter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522</v>
      </c>
      <c r="D24" s="186"/>
      <c r="E24" s="156" t="s">
        <v>666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3" t="s">
        <v>523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517</v>
      </c>
      <c r="D25" s="186"/>
      <c r="E25" s="160">
        <v>3110980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3" t="s">
        <v>142</v>
      </c>
      <c r="Q26" s="209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4</v>
      </c>
      <c r="H28" s="130"/>
      <c r="I28" s="171"/>
      <c r="J28" s="130"/>
      <c r="K28" s="130"/>
      <c r="L28" s="130"/>
      <c r="M28" s="130"/>
      <c r="N28" s="130"/>
      <c r="O28" s="130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528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534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5"/>
      <c r="J32" s="155"/>
      <c r="K32" s="155"/>
      <c r="L32" s="155"/>
      <c r="M32" s="155"/>
      <c r="N32" s="155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3" t="s">
        <v>142</v>
      </c>
      <c r="Q34" s="209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3" t="s">
        <v>142</v>
      </c>
      <c r="Q35" s="209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446</v>
      </c>
      <c r="D36" s="119" t="s">
        <v>539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3" t="s">
        <v>142</v>
      </c>
      <c r="Q36" s="209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532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533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526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530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531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536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537</v>
      </c>
      <c r="D46" s="199" t="s">
        <v>535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535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4" t="s">
        <v>580</v>
      </c>
      <c r="C50" s="175"/>
      <c r="D50" s="175"/>
      <c r="E50" s="175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1"/>
      <c r="D51" s="191"/>
      <c r="E51" s="191"/>
      <c r="F51" s="191"/>
      <c r="G51" s="191"/>
      <c r="H51" s="191"/>
      <c r="I51" s="206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1</v>
      </c>
      <c r="H52" s="130"/>
      <c r="I52" s="171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30"/>
    </row>
    <row r="54" spans="2:28" ht="33.75" customHeight="1">
      <c r="B54" s="130"/>
      <c r="C54" s="177" t="s">
        <v>520</v>
      </c>
      <c r="D54" s="178" t="s">
        <v>516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527</v>
      </c>
      <c r="D55" s="153" t="s">
        <v>518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538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6" t="str">
        <f>E23</f>
        <v>MC Wetter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522</v>
      </c>
      <c r="D58" s="186"/>
      <c r="E58" s="156" t="str">
        <f>E24</f>
        <v>Bad Tölz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3" t="s">
        <v>523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517</v>
      </c>
      <c r="D59" s="186"/>
      <c r="E59" s="160">
        <f>E25</f>
        <v>3110980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30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528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534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362</v>
      </c>
      <c r="D67" s="153" t="s">
        <v>361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3" t="s">
        <v>142</v>
      </c>
    </row>
    <row r="68" spans="2:15">
      <c r="B68" s="181"/>
      <c r="C68" s="185" t="s">
        <v>454</v>
      </c>
      <c r="D68" s="153" t="s">
        <v>453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3" t="s">
        <v>142</v>
      </c>
    </row>
    <row r="69" spans="2:15">
      <c r="B69" s="181"/>
      <c r="C69" s="185" t="s">
        <v>606</v>
      </c>
      <c r="D69" s="153" t="s">
        <v>607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3" t="s">
        <v>142</v>
      </c>
    </row>
    <row r="70" spans="2:15">
      <c r="B70" s="181"/>
      <c r="C70" s="190" t="s">
        <v>446</v>
      </c>
      <c r="D70" s="119" t="s">
        <v>539</v>
      </c>
      <c r="E70" s="163" t="s">
        <v>456</v>
      </c>
      <c r="F70" s="163" t="s">
        <v>456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3" t="s">
        <v>142</v>
      </c>
    </row>
    <row r="71" spans="2:15"/>
    <row r="72" spans="2:15" ht="15.75" customHeight="1">
      <c r="C72" s="343" t="s">
        <v>581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9" priority="28">
      <formula>IF(E$20&lt;=$F$18,1,0)</formula>
    </cfRule>
  </conditionalFormatting>
  <conditionalFormatting sqref="E32:N36">
    <cfRule type="expression" dxfId="48" priority="27">
      <formula>IF(E$30&lt;=$F$28,1,0)</formula>
    </cfRule>
  </conditionalFormatting>
  <conditionalFormatting sqref="E26:F26">
    <cfRule type="expression" dxfId="47" priority="26">
      <formula>IF(E$20&lt;=$F$18,1,0)</formula>
    </cfRule>
  </conditionalFormatting>
  <conditionalFormatting sqref="E26:N26">
    <cfRule type="expression" dxfId="46" priority="25">
      <formula>IF(E$20&lt;=$F$18,1,0)</formula>
    </cfRule>
  </conditionalFormatting>
  <conditionalFormatting sqref="E56:N59">
    <cfRule type="expression" dxfId="45" priority="22">
      <formula>IF(E$54&lt;=$F$52,1,0)</formula>
    </cfRule>
  </conditionalFormatting>
  <conditionalFormatting sqref="E60:N60">
    <cfRule type="expression" dxfId="44" priority="21">
      <formula>IF(E$54&lt;=$F$52,1,0)</formula>
    </cfRule>
  </conditionalFormatting>
  <conditionalFormatting sqref="E66:N68">
    <cfRule type="expression" dxfId="43" priority="15">
      <formula>IF(E$64&lt;=$F$62,1,0)</formula>
    </cfRule>
  </conditionalFormatting>
  <conditionalFormatting sqref="E65:N68 E70:N70">
    <cfRule type="expression" dxfId="42" priority="13">
      <formula>IF(E$64&gt;$F$62,1,0)</formula>
    </cfRule>
  </conditionalFormatting>
  <conditionalFormatting sqref="E56:N60">
    <cfRule type="expression" dxfId="41" priority="12">
      <formula>IF(E$54&gt;$F$52,1,0)</formula>
    </cfRule>
  </conditionalFormatting>
  <conditionalFormatting sqref="E21:N26">
    <cfRule type="expression" dxfId="40" priority="11">
      <formula>IF(E$20&gt;$F$18,1,0)</formula>
    </cfRule>
  </conditionalFormatting>
  <conditionalFormatting sqref="E32:N36">
    <cfRule type="expression" dxfId="39" priority="10">
      <formula>IF(E$30&gt;$F$28,1,0)</formula>
    </cfRule>
  </conditionalFormatting>
  <conditionalFormatting sqref="H11 H8:H9">
    <cfRule type="expression" dxfId="38" priority="9">
      <formula>IF($F$9=1,1,0)</formula>
    </cfRule>
  </conditionalFormatting>
  <conditionalFormatting sqref="E55:N55">
    <cfRule type="expression" dxfId="37" priority="8">
      <formula>IF(E$54&gt;$F$52,1,0)</formula>
    </cfRule>
  </conditionalFormatting>
  <conditionalFormatting sqref="E31:N31">
    <cfRule type="expression" dxfId="36" priority="7">
      <formula>IF(E$30&gt;$F$28,1,0)</formula>
    </cfRule>
  </conditionalFormatting>
  <conditionalFormatting sqref="E70:N70">
    <cfRule type="expression" dxfId="35" priority="6">
      <formula>IF(E$64&lt;=$F$62,1,0)</formula>
    </cfRule>
  </conditionalFormatting>
  <conditionalFormatting sqref="H10">
    <cfRule type="expression" dxfId="34" priority="5">
      <formula>IF($F$9=1,1,0)</formula>
    </cfRule>
  </conditionalFormatting>
  <conditionalFormatting sqref="E69:N69">
    <cfRule type="expression" dxfId="33" priority="2">
      <formula>IF(E$64&lt;=$F$62,1,0)</formula>
    </cfRule>
  </conditionalFormatting>
  <conditionalFormatting sqref="E69:N69">
    <cfRule type="expression" dxfId="32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545</v>
      </c>
    </row>
    <row r="3" spans="2:56" ht="15" customHeight="1">
      <c r="B3" s="170"/>
    </row>
    <row r="4" spans="2:56">
      <c r="B4" s="130"/>
      <c r="C4" s="56" t="s">
        <v>448</v>
      </c>
      <c r="D4" s="57"/>
      <c r="E4" s="330" t="str">
        <f>Netzbetreiber!$D$9</f>
        <v>Stadtwerke Bad Tölz</v>
      </c>
      <c r="F4" s="130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Netzbetreiber!$D$28</f>
        <v>Stadtwerke Bad Tölz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29" t="str">
        <f>Netzbetreiber!$D$11</f>
        <v>9870075300003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Netzbetreiber!$D$6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1</v>
      </c>
      <c r="H9" s="171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2</v>
      </c>
      <c r="G10" s="57"/>
      <c r="H10" s="171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33">
        <f>INDEX('SLP-Verfahren'!D48:D62,'SLP-Temp-Gebiet #02'!F10)</f>
        <v>0</v>
      </c>
      <c r="G11" s="333"/>
      <c r="H11" s="289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585</v>
      </c>
      <c r="D13" s="341"/>
      <c r="E13" s="341"/>
      <c r="F13" s="181" t="s">
        <v>549</v>
      </c>
      <c r="G13" s="130" t="s">
        <v>547</v>
      </c>
      <c r="H13" s="261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451</v>
      </c>
      <c r="D14" s="342"/>
      <c r="E14" s="89" t="s">
        <v>452</v>
      </c>
      <c r="F14" s="262" t="s">
        <v>85</v>
      </c>
      <c r="G14" s="263" t="s">
        <v>573</v>
      </c>
      <c r="H14" s="51">
        <v>0</v>
      </c>
      <c r="I14" s="57"/>
      <c r="J14" s="130"/>
      <c r="K14" s="130"/>
      <c r="L14" s="130"/>
      <c r="M14" s="130"/>
      <c r="N14" s="130"/>
      <c r="O14" s="332" t="s">
        <v>652</v>
      </c>
      <c r="R14" s="207" t="s">
        <v>565</v>
      </c>
      <c r="S14" s="207" t="s">
        <v>566</v>
      </c>
      <c r="T14" s="207" t="s">
        <v>567</v>
      </c>
      <c r="U14" s="207" t="s">
        <v>568</v>
      </c>
      <c r="V14" s="207" t="s">
        <v>548</v>
      </c>
      <c r="W14" s="207" t="s">
        <v>569</v>
      </c>
      <c r="X14" s="207" t="s">
        <v>570</v>
      </c>
      <c r="Y14" s="207" t="s">
        <v>571</v>
      </c>
      <c r="Z14" s="207" t="s">
        <v>572</v>
      </c>
      <c r="AA14" s="207" t="s">
        <v>573</v>
      </c>
      <c r="AB14" s="207" t="s">
        <v>574</v>
      </c>
      <c r="AC14" s="207" t="s">
        <v>575</v>
      </c>
    </row>
    <row r="15" spans="2:56" ht="19.5" customHeight="1">
      <c r="B15" s="130"/>
      <c r="C15" s="342" t="s">
        <v>388</v>
      </c>
      <c r="D15" s="342"/>
      <c r="E15" s="89" t="s">
        <v>452</v>
      </c>
      <c r="F15" s="262" t="s">
        <v>71</v>
      </c>
      <c r="G15" s="263" t="s">
        <v>567</v>
      </c>
      <c r="H15" s="51">
        <v>0</v>
      </c>
      <c r="I15" s="57"/>
      <c r="J15" s="130"/>
      <c r="K15" s="130"/>
      <c r="L15" s="130"/>
      <c r="M15" s="130"/>
      <c r="N15" s="130"/>
      <c r="O15" s="161" t="s">
        <v>529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496</v>
      </c>
      <c r="AI15" s="260" t="s">
        <v>550</v>
      </c>
      <c r="AJ15" s="260" t="s">
        <v>551</v>
      </c>
      <c r="AK15" s="260" t="s">
        <v>552</v>
      </c>
      <c r="AL15" s="260" t="s">
        <v>553</v>
      </c>
      <c r="AM15" s="260" t="s">
        <v>554</v>
      </c>
      <c r="AN15" s="260" t="s">
        <v>555</v>
      </c>
      <c r="AO15" s="260" t="s">
        <v>556</v>
      </c>
      <c r="AP15" s="260" t="s">
        <v>557</v>
      </c>
      <c r="AQ15" s="260" t="s">
        <v>558</v>
      </c>
      <c r="AR15" s="260" t="s">
        <v>559</v>
      </c>
      <c r="AS15" s="260" t="s">
        <v>560</v>
      </c>
      <c r="AT15" s="260" t="s">
        <v>561</v>
      </c>
      <c r="AU15" s="260" t="s">
        <v>562</v>
      </c>
      <c r="AV15" s="260" t="s">
        <v>563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30"/>
      <c r="C16" s="172"/>
      <c r="D16" s="290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8"/>
      <c r="S16" s="208"/>
    </row>
    <row r="17" spans="2:28" ht="19.5" customHeight="1">
      <c r="B17" s="174" t="s">
        <v>519</v>
      </c>
      <c r="C17" s="175"/>
      <c r="D17" s="29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8"/>
      <c r="S17" s="208"/>
    </row>
    <row r="18" spans="2:28">
      <c r="B18" s="130"/>
      <c r="C18" s="56" t="s">
        <v>525</v>
      </c>
      <c r="D18" s="130"/>
      <c r="E18" s="130"/>
      <c r="F18" s="49">
        <v>2</v>
      </c>
      <c r="H18" s="130"/>
      <c r="I18" s="171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30"/>
    </row>
    <row r="20" spans="2:28" ht="33.75" customHeight="1">
      <c r="B20" s="130"/>
      <c r="C20" s="177" t="s">
        <v>520</v>
      </c>
      <c r="D20" s="178" t="s">
        <v>516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527</v>
      </c>
      <c r="D21" s="153" t="s">
        <v>518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538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3" t="s">
        <v>142</v>
      </c>
      <c r="Q23" s="209"/>
      <c r="R23" s="67" t="s">
        <v>139</v>
      </c>
      <c r="S23" s="67" t="s">
        <v>505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522</v>
      </c>
      <c r="D24" s="186"/>
      <c r="E24" s="156" t="s">
        <v>582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3" t="s">
        <v>523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517</v>
      </c>
      <c r="D25" s="186"/>
      <c r="E25" s="160" t="s">
        <v>364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3" t="s">
        <v>142</v>
      </c>
      <c r="Q26" s="209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4</v>
      </c>
      <c r="H28" s="130"/>
      <c r="I28" s="171"/>
      <c r="J28" s="130"/>
      <c r="K28" s="130"/>
      <c r="L28" s="130"/>
      <c r="M28" s="130"/>
      <c r="N28" s="130"/>
      <c r="O28" s="130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528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534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5"/>
      <c r="J32" s="155"/>
      <c r="K32" s="155"/>
      <c r="L32" s="155"/>
      <c r="M32" s="155"/>
      <c r="N32" s="155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3" t="s">
        <v>142</v>
      </c>
      <c r="Q34" s="209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3" t="s">
        <v>142</v>
      </c>
      <c r="Q35" s="209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446</v>
      </c>
      <c r="D36" s="119" t="s">
        <v>539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3" t="s">
        <v>142</v>
      </c>
      <c r="Q36" s="209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532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533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526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530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531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536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537</v>
      </c>
      <c r="D46" s="199" t="s">
        <v>535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535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4" t="s">
        <v>580</v>
      </c>
      <c r="C50" s="175"/>
      <c r="D50" s="175"/>
      <c r="E50" s="175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1"/>
      <c r="D51" s="191"/>
      <c r="E51" s="191"/>
      <c r="F51" s="191"/>
      <c r="G51" s="191"/>
      <c r="H51" s="191"/>
      <c r="I51" s="206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2</v>
      </c>
      <c r="H52" s="130"/>
      <c r="I52" s="171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30"/>
    </row>
    <row r="54" spans="2:28" ht="33.75" customHeight="1">
      <c r="B54" s="130"/>
      <c r="C54" s="177" t="s">
        <v>520</v>
      </c>
      <c r="D54" s="178" t="s">
        <v>516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527</v>
      </c>
      <c r="D55" s="153" t="s">
        <v>518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538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522</v>
      </c>
      <c r="D58" s="186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3" t="s">
        <v>523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517</v>
      </c>
      <c r="D59" s="186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30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528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534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3" t="s">
        <v>142</v>
      </c>
    </row>
    <row r="68" spans="2:15">
      <c r="B68" s="181"/>
      <c r="C68" s="185" t="s">
        <v>454</v>
      </c>
      <c r="D68" s="153" t="s">
        <v>453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3" t="s">
        <v>142</v>
      </c>
    </row>
    <row r="69" spans="2:15">
      <c r="B69" s="181"/>
      <c r="C69" s="185" t="s">
        <v>606</v>
      </c>
      <c r="D69" s="153" t="s">
        <v>607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3" t="s">
        <v>142</v>
      </c>
    </row>
    <row r="70" spans="2:15">
      <c r="B70" s="181"/>
      <c r="C70" s="190" t="s">
        <v>446</v>
      </c>
      <c r="D70" s="119" t="s">
        <v>539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3" t="s">
        <v>142</v>
      </c>
    </row>
    <row r="71" spans="2:15"/>
    <row r="72" spans="2:15" ht="15.75" customHeight="1">
      <c r="C72" s="343" t="s">
        <v>581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31" priority="18">
      <formula>IF(E$20&lt;=$F$18,1,0)</formula>
    </cfRule>
  </conditionalFormatting>
  <conditionalFormatting sqref="E32:N36">
    <cfRule type="expression" dxfId="30" priority="17">
      <formula>IF(E$30&lt;=$F$28,1,0)</formula>
    </cfRule>
  </conditionalFormatting>
  <conditionalFormatting sqref="E26:F26">
    <cfRule type="expression" dxfId="29" priority="16">
      <formula>IF(E$20&lt;=$F$18,1,0)</formula>
    </cfRule>
  </conditionalFormatting>
  <conditionalFormatting sqref="E26:N26">
    <cfRule type="expression" dxfId="28" priority="15">
      <formula>IF(E$20&lt;=$F$18,1,0)</formula>
    </cfRule>
  </conditionalFormatting>
  <conditionalFormatting sqref="E56:N59">
    <cfRule type="expression" dxfId="27" priority="14">
      <formula>IF(E$54&lt;=$F$52,1,0)</formula>
    </cfRule>
  </conditionalFormatting>
  <conditionalFormatting sqref="E60:N60">
    <cfRule type="expression" dxfId="26" priority="13">
      <formula>IF(E$54&lt;=$F$52,1,0)</formula>
    </cfRule>
  </conditionalFormatting>
  <conditionalFormatting sqref="E66:N68">
    <cfRule type="expression" dxfId="25" priority="12">
      <formula>IF(E$64&lt;=$F$62,1,0)</formula>
    </cfRule>
  </conditionalFormatting>
  <conditionalFormatting sqref="E65:N68 E70:N70">
    <cfRule type="expression" dxfId="24" priority="11">
      <formula>IF(E$64&gt;$F$62,1,0)</formula>
    </cfRule>
  </conditionalFormatting>
  <conditionalFormatting sqref="E56:N60">
    <cfRule type="expression" dxfId="23" priority="10">
      <formula>IF(E$54&gt;$F$52,1,0)</formula>
    </cfRule>
  </conditionalFormatting>
  <conditionalFormatting sqref="E21:N26">
    <cfRule type="expression" dxfId="22" priority="9">
      <formula>IF(E$20&gt;$F$18,1,0)</formula>
    </cfRule>
  </conditionalFormatting>
  <conditionalFormatting sqref="E32:N36">
    <cfRule type="expression" dxfId="21" priority="8">
      <formula>IF(E$30&gt;$F$28,1,0)</formula>
    </cfRule>
  </conditionalFormatting>
  <conditionalFormatting sqref="H11 H8:H9">
    <cfRule type="expression" dxfId="20" priority="7">
      <formula>IF($F$9=1,1,0)</formula>
    </cfRule>
  </conditionalFormatting>
  <conditionalFormatting sqref="E55:N55">
    <cfRule type="expression" dxfId="19" priority="6">
      <formula>IF(E$54&gt;$F$52,1,0)</formula>
    </cfRule>
  </conditionalFormatting>
  <conditionalFormatting sqref="E31:N31">
    <cfRule type="expression" dxfId="18" priority="5">
      <formula>IF(E$30&gt;$F$28,1,0)</formula>
    </cfRule>
  </conditionalFormatting>
  <conditionalFormatting sqref="E70:N70">
    <cfRule type="expression" dxfId="17" priority="4">
      <formula>IF(E$64&lt;=$F$62,1,0)</formula>
    </cfRule>
  </conditionalFormatting>
  <conditionalFormatting sqref="H10">
    <cfRule type="expression" dxfId="16" priority="3">
      <formula>IF($F$9=1,1,0)</formula>
    </cfRule>
  </conditionalFormatting>
  <conditionalFormatting sqref="E69:N69">
    <cfRule type="expression" dxfId="15" priority="2">
      <formula>IF(E$64&lt;=$F$62,1,0)</formula>
    </cfRule>
  </conditionalFormatting>
  <conditionalFormatting sqref="E69:N69">
    <cfRule type="expression" dxfId="14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I22" sqref="I22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52.8554687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365</v>
      </c>
    </row>
    <row r="3" spans="2:26">
      <c r="B3" s="130" t="s">
        <v>469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370</v>
      </c>
      <c r="D5" s="54" t="str">
        <f>Netzbetreiber!$D$9</f>
        <v>Stadtwerke Bad Tölz</v>
      </c>
      <c r="E5" s="130"/>
      <c r="J5" s="88" t="s">
        <v>500</v>
      </c>
      <c r="K5" s="131" t="s">
        <v>503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337</v>
      </c>
      <c r="D6" s="54" t="str">
        <f>Netzbetreiber!$D$28</f>
        <v>Stadtwerke Bad Tölz</v>
      </c>
      <c r="E6" s="130"/>
      <c r="F6" s="130"/>
      <c r="K6" s="131" t="s">
        <v>511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490</v>
      </c>
      <c r="D7" s="54" t="str">
        <f>Netzbetreiber!$D$11</f>
        <v>9870075300003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133</v>
      </c>
      <c r="D8" s="52">
        <f>Netzbetreiber!$D$6</f>
        <v>42278</v>
      </c>
      <c r="E8" s="130"/>
      <c r="F8" s="130"/>
      <c r="H8" s="128" t="s">
        <v>498</v>
      </c>
      <c r="J8" s="132">
        <f>COUNTA(D12:D100)</f>
        <v>6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248</v>
      </c>
      <c r="C10" s="135" t="s">
        <v>497</v>
      </c>
      <c r="D10" s="134" t="s">
        <v>147</v>
      </c>
      <c r="E10" s="272" t="s">
        <v>513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636</v>
      </c>
      <c r="M10" s="150" t="s">
        <v>645</v>
      </c>
      <c r="N10" s="151" t="s">
        <v>646</v>
      </c>
      <c r="O10" s="151" t="s">
        <v>647</v>
      </c>
      <c r="P10" s="152" t="s">
        <v>648</v>
      </c>
      <c r="Q10" s="146" t="s">
        <v>637</v>
      </c>
      <c r="R10" s="136" t="s">
        <v>638</v>
      </c>
      <c r="S10" s="137" t="s">
        <v>639</v>
      </c>
      <c r="T10" s="137" t="s">
        <v>640</v>
      </c>
      <c r="U10" s="137" t="s">
        <v>641</v>
      </c>
      <c r="V10" s="137" t="s">
        <v>642</v>
      </c>
      <c r="W10" s="137" t="s">
        <v>643</v>
      </c>
      <c r="X10" s="138" t="s">
        <v>644</v>
      </c>
      <c r="Y10" s="294" t="s">
        <v>649</v>
      </c>
    </row>
    <row r="11" spans="2:26" ht="15.75" thickBot="1">
      <c r="B11" s="139" t="s">
        <v>499</v>
      </c>
      <c r="C11" s="140" t="s">
        <v>512</v>
      </c>
      <c r="D11" s="293" t="s">
        <v>247</v>
      </c>
      <c r="E11" s="164" t="s">
        <v>51</v>
      </c>
      <c r="F11" s="295" t="str">
        <f>VLOOKUP($E11,'BDEW-Standard'!$B$3:$M$158,F$9,0)</f>
        <v>G13</v>
      </c>
      <c r="H11" s="166">
        <f>ROUND(VLOOKUP($E11,'BDEW-Standard'!$B$3:$M$158,H$9,0),7)</f>
        <v>3.0217399</v>
      </c>
      <c r="I11" s="166">
        <f>ROUND(VLOOKUP($E11,'BDEW-Standard'!$B$3:$M$158,I$9,0),7)</f>
        <v>-37.182360000000003</v>
      </c>
      <c r="J11" s="166">
        <f>ROUND(VLOOKUP($E11,'BDEW-Standard'!$B$3:$M$158,J$9,0),7)</f>
        <v>5.6477170000000001</v>
      </c>
      <c r="K11" s="166">
        <f>ROUND(VLOOKUP($E11,'BDEW-Standard'!$B$3:$M$158,K$9,0),7)</f>
        <v>9.5626199999999995E-2</v>
      </c>
      <c r="L11" s="335">
        <f>ROUND(VLOOKUP($E11,'BDEW-Standard'!$B$3:$M$158,L$9,0),1)</f>
        <v>40</v>
      </c>
      <c r="M11" s="166">
        <f>ROUND(VLOOKUP($E11,'BDEW-Standard'!$B$3:$M$158,M$9,0),7)</f>
        <v>0</v>
      </c>
      <c r="N11" s="166">
        <f>ROUND(VLOOKUP($E11,'BDEW-Standard'!$B$3:$M$158,N$9,0),7)</f>
        <v>0</v>
      </c>
      <c r="O11" s="166">
        <f>ROUND(VLOOKUP($E11,'BDEW-Standard'!$B$3:$M$158,O$9,0),7)</f>
        <v>0</v>
      </c>
      <c r="P11" s="166">
        <f>ROUND(VLOOKUP($E11,'BDEW-Standard'!$B$3:$M$158,P$9,0),7)</f>
        <v>0</v>
      </c>
      <c r="Q11" s="336">
        <f>($H11/(1+($I11/($Q$9-$L11))^$J11)+$K11)+MAX($M11*$Q$9+$N11,$O11*$Q$9+$P11)</f>
        <v>1.0018840312810888</v>
      </c>
      <c r="R11" s="167">
        <f>ROUND(VLOOKUP(MID($E11,4,3),'Wochentag F(WT)'!$B$7:$J$22,R$9,0),4)</f>
        <v>1</v>
      </c>
      <c r="S11" s="167">
        <f>ROUND(VLOOKUP(MID($E11,4,3),'Wochentag F(WT)'!$B$7:$J$22,S$9,0),4)</f>
        <v>1</v>
      </c>
      <c r="T11" s="167">
        <f>ROUND(VLOOKUP(MID($E11,4,3),'Wochentag F(WT)'!$B$7:$J$22,T$9,0),4)</f>
        <v>1</v>
      </c>
      <c r="U11" s="167">
        <f>ROUND(VLOOKUP(MID($E11,4,3),'Wochentag F(WT)'!$B$7:$J$22,U$9,0),4)</f>
        <v>1</v>
      </c>
      <c r="V11" s="167">
        <f>ROUND(VLOOKUP(MID($E11,4,3),'Wochentag F(WT)'!$B$7:$J$22,V$9,0),4)</f>
        <v>1</v>
      </c>
      <c r="W11" s="167">
        <f>ROUND(VLOOKUP(MID($E11,4,3),'Wochentag F(WT)'!$B$7:$J$22,W$9,0),4)</f>
        <v>1</v>
      </c>
      <c r="X11" s="168">
        <f>7-SUM(R11:W11)</f>
        <v>1</v>
      </c>
      <c r="Y11" s="291">
        <v>365.12299999999999</v>
      </c>
    </row>
    <row r="12" spans="2:26">
      <c r="B12" s="141">
        <v>1</v>
      </c>
      <c r="C12" s="142" t="str">
        <f t="shared" ref="C12:C41" si="0">$D$6</f>
        <v>Stadtwerke Bad Tölz</v>
      </c>
      <c r="D12" s="62" t="s">
        <v>247</v>
      </c>
      <c r="E12" s="165" t="s">
        <v>51</v>
      </c>
      <c r="F12" s="296" t="str">
        <f>VLOOKUP($E12,'BDEW-Standard'!$B$3:$M$158,F$9,0)</f>
        <v>G13</v>
      </c>
      <c r="H12" s="273">
        <f>ROUND(VLOOKUP($E12,'BDEW-Standard'!$B$3:$M$158,H$9,0),7)</f>
        <v>3.0217399</v>
      </c>
      <c r="I12" s="273">
        <f>ROUND(VLOOKUP($E12,'BDEW-Standard'!$B$3:$M$158,I$9,0),7)</f>
        <v>-37.182360000000003</v>
      </c>
      <c r="J12" s="273">
        <f>ROUND(VLOOKUP($E12,'BDEW-Standard'!$B$3:$M$158,J$9,0),7)</f>
        <v>5.6477170000000001</v>
      </c>
      <c r="K12" s="273">
        <f>ROUND(VLOOKUP($E12,'BDEW-Standard'!$B$3:$M$158,K$9,0),7)</f>
        <v>9.5626199999999995E-2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25" si="1">($H12/(1+($I12/($Q$9-$L12))^$J12)+$K12)+MAX($M12*$Q$9+$N12,$O12*$Q$9+$P12)</f>
        <v>1.0018840312810888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 t="shared" ref="X12:X25" si="2">7-SUM(R12:W12)</f>
        <v>1</v>
      </c>
      <c r="Y12" s="292"/>
      <c r="Z12" s="210"/>
    </row>
    <row r="13" spans="2:26" s="143" customFormat="1">
      <c r="B13" s="144">
        <v>2</v>
      </c>
      <c r="C13" s="145" t="str">
        <f t="shared" si="0"/>
        <v>Stadtwerke Bad Tölz</v>
      </c>
      <c r="D13" s="62" t="s">
        <v>247</v>
      </c>
      <c r="E13" s="165" t="s">
        <v>61</v>
      </c>
      <c r="F13" s="296" t="str">
        <f>VLOOKUP($E13,'BDEW-Standard'!$B$3:$M$158,F$9,0)</f>
        <v>G23</v>
      </c>
      <c r="H13" s="273">
        <f>ROUND(VLOOKUP($E13,'BDEW-Standard'!$B$3:$M$158,H$9,0),7)</f>
        <v>2.3548083000000002</v>
      </c>
      <c r="I13" s="273">
        <f>ROUND(VLOOKUP($E13,'BDEW-Standard'!$B$3:$M$158,I$9,0),7)</f>
        <v>-34.715029899999998</v>
      </c>
      <c r="J13" s="273">
        <f>ROUND(VLOOKUP($E13,'BDEW-Standard'!$B$3:$M$158,J$9,0),7)</f>
        <v>5.8675639000000004</v>
      </c>
      <c r="K13" s="273">
        <f>ROUND(VLOOKUP($E13,'BDEW-Standard'!$B$3:$M$158,K$9,0),7)</f>
        <v>0.12524099999999999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1.0265751969480519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si="2"/>
        <v>1</v>
      </c>
      <c r="Y13" s="292"/>
      <c r="Z13" s="210"/>
    </row>
    <row r="14" spans="2:26" s="143" customFormat="1">
      <c r="B14" s="144">
        <v>3</v>
      </c>
      <c r="C14" s="145" t="str">
        <f t="shared" si="0"/>
        <v>Stadtwerke Bad Tölz</v>
      </c>
      <c r="D14" s="62" t="s">
        <v>247</v>
      </c>
      <c r="E14" s="165" t="s">
        <v>4</v>
      </c>
      <c r="F14" s="296" t="str">
        <f>VLOOKUP($E14,'BDEW-Standard'!$B$3:$M$158,F$9,0)</f>
        <v>HK3</v>
      </c>
      <c r="H14" s="273">
        <f>ROUND(VLOOKUP($E14,'BDEW-Standard'!$B$3:$M$158,H$9,0),7)</f>
        <v>0.40409319999999999</v>
      </c>
      <c r="I14" s="273">
        <f>ROUND(VLOOKUP($E14,'BDEW-Standard'!$B$3:$M$158,I$9,0),7)</f>
        <v>-24.439296800000001</v>
      </c>
      <c r="J14" s="273">
        <f>ROUND(VLOOKUP($E14,'BDEW-Standard'!$B$3:$M$158,J$9,0),7)</f>
        <v>6.5718174999999999</v>
      </c>
      <c r="K14" s="273">
        <f>ROUND(VLOOKUP($E14,'BDEW-Standard'!$B$3:$M$158,K$9,0),7)</f>
        <v>0.71077100000000004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1.0561214000512988</v>
      </c>
      <c r="R14" s="274">
        <f>ROUND(VLOOKUP(MID($E14,4,3),'Wochentag F(WT)'!$B$7:$J$22,R$9,0),4)</f>
        <v>1</v>
      </c>
      <c r="S14" s="274">
        <f>ROUND(VLOOKUP(MID($E14,4,3),'Wochentag F(WT)'!$B$7:$J$22,S$9,0),4)</f>
        <v>1</v>
      </c>
      <c r="T14" s="274">
        <f>ROUND(VLOOKUP(MID($E14,4,3),'Wochentag F(WT)'!$B$7:$J$22,T$9,0),4)</f>
        <v>1</v>
      </c>
      <c r="U14" s="274">
        <f>ROUND(VLOOKUP(MID($E14,4,3),'Wochentag F(WT)'!$B$7:$J$22,U$9,0),4)</f>
        <v>1</v>
      </c>
      <c r="V14" s="274">
        <f>ROUND(VLOOKUP(MID($E14,4,3),'Wochentag F(WT)'!$B$7:$J$22,V$9,0),4)</f>
        <v>1</v>
      </c>
      <c r="W14" s="274">
        <f>ROUND(VLOOKUP(MID($E14,4,3),'Wochentag F(WT)'!$B$7:$J$22,W$9,0),4)</f>
        <v>1</v>
      </c>
      <c r="X14" s="275">
        <f t="shared" si="2"/>
        <v>1</v>
      </c>
      <c r="Y14" s="292"/>
      <c r="Z14" s="210"/>
    </row>
    <row r="15" spans="2:26" s="143" customFormat="1">
      <c r="B15" s="144">
        <v>4</v>
      </c>
      <c r="C15" s="145" t="str">
        <f t="shared" si="0"/>
        <v>Stadtwerke Bad Tölz</v>
      </c>
      <c r="D15" s="62" t="s">
        <v>247</v>
      </c>
      <c r="E15" s="165" t="s">
        <v>661</v>
      </c>
      <c r="F15" s="296" t="str">
        <f>VLOOKUP($E15,'BDEW-Standard'!$B$3:$M$158,F$9,0)</f>
        <v>KO3</v>
      </c>
      <c r="H15" s="273">
        <f>ROUND(VLOOKUP($E15,'BDEW-Standard'!$B$3:$M$158,H$9,0),7)</f>
        <v>2.7172288</v>
      </c>
      <c r="I15" s="273">
        <f>ROUND(VLOOKUP($E15,'BDEW-Standard'!$B$3:$M$158,I$9,0),7)</f>
        <v>-35.141256300000002</v>
      </c>
      <c r="J15" s="273">
        <f>ROUND(VLOOKUP($E15,'BDEW-Standard'!$B$3:$M$158,J$9,0),7)</f>
        <v>7.1303394999999998</v>
      </c>
      <c r="K15" s="273">
        <f>ROUND(VLOOKUP($E15,'BDEW-Standard'!$B$3:$M$158,K$9,0),7)</f>
        <v>0.14184720000000001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1.0630299199876638</v>
      </c>
      <c r="R15" s="274">
        <f>ROUND(VLOOKUP(MID($E15,4,3),'Wochentag F(WT)'!$B$7:$J$22,R$9,0),4)</f>
        <v>1.0354000000000001</v>
      </c>
      <c r="S15" s="274">
        <f>ROUND(VLOOKUP(MID($E15,4,3),'Wochentag F(WT)'!$B$7:$J$22,S$9,0),4)</f>
        <v>1.0523</v>
      </c>
      <c r="T15" s="274">
        <f>ROUND(VLOOKUP(MID($E15,4,3),'Wochentag F(WT)'!$B$7:$J$22,T$9,0),4)</f>
        <v>1.0448999999999999</v>
      </c>
      <c r="U15" s="274">
        <f>ROUND(VLOOKUP(MID($E15,4,3),'Wochentag F(WT)'!$B$7:$J$22,U$9,0),4)</f>
        <v>1.0494000000000001</v>
      </c>
      <c r="V15" s="274">
        <f>ROUND(VLOOKUP(MID($E15,4,3),'Wochentag F(WT)'!$B$7:$J$22,V$9,0),4)</f>
        <v>0.98850000000000005</v>
      </c>
      <c r="W15" s="274">
        <f>ROUND(VLOOKUP(MID($E15,4,3),'Wochentag F(WT)'!$B$7:$J$22,W$9,0),4)</f>
        <v>0.88600000000000001</v>
      </c>
      <c r="X15" s="275">
        <f t="shared" si="2"/>
        <v>0.94349999999999934</v>
      </c>
      <c r="Y15" s="292"/>
      <c r="Z15" s="210"/>
    </row>
    <row r="16" spans="2:26" s="143" customFormat="1">
      <c r="B16" s="144">
        <v>5</v>
      </c>
      <c r="C16" s="145" t="str">
        <f t="shared" si="0"/>
        <v>Stadtwerke Bad Tölz</v>
      </c>
      <c r="D16" s="62" t="s">
        <v>247</v>
      </c>
      <c r="E16" s="165" t="s">
        <v>660</v>
      </c>
      <c r="F16" s="296" t="str">
        <f>VLOOKUP($E16,'BDEW-Standard'!$B$3:$M$158,F$9,0)</f>
        <v>HA3</v>
      </c>
      <c r="H16" s="273">
        <f>ROUND(VLOOKUP($E16,'BDEW-Standard'!$B$3:$M$158,H$9,0),7)</f>
        <v>3.5811213999999998</v>
      </c>
      <c r="I16" s="273">
        <f>ROUND(VLOOKUP($E16,'BDEW-Standard'!$B$3:$M$158,I$9,0),7)</f>
        <v>-36.965006500000001</v>
      </c>
      <c r="J16" s="273">
        <f>ROUND(VLOOKUP($E16,'BDEW-Standard'!$B$3:$M$158,J$9,0),7)</f>
        <v>7.2256947</v>
      </c>
      <c r="K16" s="273">
        <f>ROUND(VLOOKUP($E16,'BDEW-Standard'!$B$3:$M$158,K$9,0),7)</f>
        <v>4.4841600000000002E-2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0.97852945357176691</v>
      </c>
      <c r="R16" s="274">
        <f>ROUND(VLOOKUP(MID($E16,4,3),'Wochentag F(WT)'!$B$7:$J$22,R$9,0),4)</f>
        <v>1.0358000000000001</v>
      </c>
      <c r="S16" s="274">
        <f>ROUND(VLOOKUP(MID($E16,4,3),'Wochentag F(WT)'!$B$7:$J$22,S$9,0),4)</f>
        <v>1.0232000000000001</v>
      </c>
      <c r="T16" s="274">
        <f>ROUND(VLOOKUP(MID($E16,4,3),'Wochentag F(WT)'!$B$7:$J$22,T$9,0),4)</f>
        <v>1.0251999999999999</v>
      </c>
      <c r="U16" s="274">
        <f>ROUND(VLOOKUP(MID($E16,4,3),'Wochentag F(WT)'!$B$7:$J$22,U$9,0),4)</f>
        <v>1.0295000000000001</v>
      </c>
      <c r="V16" s="274">
        <f>ROUND(VLOOKUP(MID($E16,4,3),'Wochentag F(WT)'!$B$7:$J$22,V$9,0),4)</f>
        <v>1.0253000000000001</v>
      </c>
      <c r="W16" s="274">
        <f>ROUND(VLOOKUP(MID($E16,4,3),'Wochentag F(WT)'!$B$7:$J$22,W$9,0),4)</f>
        <v>0.96750000000000003</v>
      </c>
      <c r="X16" s="275">
        <f t="shared" si="2"/>
        <v>0.89350000000000041</v>
      </c>
      <c r="Y16" s="292"/>
      <c r="Z16" s="210"/>
    </row>
    <row r="17" spans="2:26" s="143" customFormat="1">
      <c r="B17" s="144">
        <v>6</v>
      </c>
      <c r="C17" s="145" t="str">
        <f t="shared" si="0"/>
        <v>Stadtwerke Bad Tölz</v>
      </c>
      <c r="D17" s="62" t="s">
        <v>247</v>
      </c>
      <c r="E17" s="165" t="s">
        <v>659</v>
      </c>
      <c r="F17" s="296" t="str">
        <f>VLOOKUP($E17,'BDEW-Standard'!$B$3:$M$158,F$9,0)</f>
        <v>GA3</v>
      </c>
      <c r="H17" s="273">
        <f>ROUND(VLOOKUP($E17,'BDEW-Standard'!$B$3:$M$158,H$9,0),7)</f>
        <v>2.2850164999999998</v>
      </c>
      <c r="I17" s="273">
        <f>ROUND(VLOOKUP($E17,'BDEW-Standard'!$B$3:$M$158,I$9,0),7)</f>
        <v>-36.287858399999998</v>
      </c>
      <c r="J17" s="273">
        <f>ROUND(VLOOKUP($E17,'BDEW-Standard'!$B$3:$M$158,J$9,0),7)</f>
        <v>6.5885125999999996</v>
      </c>
      <c r="K17" s="273">
        <f>ROUND(VLOOKUP($E17,'BDEW-Standard'!$B$3:$M$158,K$9,0),7)</f>
        <v>0.31505349999999999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1.0096183914256316</v>
      </c>
      <c r="R17" s="274">
        <f>ROUND(VLOOKUP(MID($E17,4,3),'Wochentag F(WT)'!$B$7:$J$22,R$9,0),4)</f>
        <v>0.93220000000000003</v>
      </c>
      <c r="S17" s="274">
        <f>ROUND(VLOOKUP(MID($E17,4,3),'Wochentag F(WT)'!$B$7:$J$22,S$9,0),4)</f>
        <v>0.98939999999999995</v>
      </c>
      <c r="T17" s="274">
        <f>ROUND(VLOOKUP(MID($E17,4,3),'Wochentag F(WT)'!$B$7:$J$22,T$9,0),4)</f>
        <v>1.0033000000000001</v>
      </c>
      <c r="U17" s="274">
        <f>ROUND(VLOOKUP(MID($E17,4,3),'Wochentag F(WT)'!$B$7:$J$22,U$9,0),4)</f>
        <v>1.0108999999999999</v>
      </c>
      <c r="V17" s="274">
        <f>ROUND(VLOOKUP(MID($E17,4,3),'Wochentag F(WT)'!$B$7:$J$22,V$9,0),4)</f>
        <v>1.018</v>
      </c>
      <c r="W17" s="274">
        <f>ROUND(VLOOKUP(MID($E17,4,3),'Wochentag F(WT)'!$B$7:$J$22,W$9,0),4)</f>
        <v>1.0356000000000001</v>
      </c>
      <c r="X17" s="275">
        <f t="shared" si="2"/>
        <v>1.0106000000000002</v>
      </c>
      <c r="Y17" s="292"/>
      <c r="Z17" s="210"/>
    </row>
    <row r="18" spans="2:26" s="143" customFormat="1">
      <c r="B18" s="144">
        <v>7</v>
      </c>
      <c r="C18" s="145" t="str">
        <f t="shared" si="0"/>
        <v>Stadtwerke Bad Tölz</v>
      </c>
      <c r="D18" s="62"/>
      <c r="E18" s="165"/>
      <c r="F18" s="296"/>
      <c r="H18" s="273"/>
      <c r="I18" s="273"/>
      <c r="J18" s="273"/>
      <c r="K18" s="273"/>
      <c r="L18" s="337"/>
      <c r="M18" s="273"/>
      <c r="N18" s="273"/>
      <c r="O18" s="273"/>
      <c r="P18" s="273"/>
      <c r="Q18" s="338"/>
      <c r="R18" s="274"/>
      <c r="S18" s="274"/>
      <c r="T18" s="274"/>
      <c r="U18" s="274"/>
      <c r="V18" s="274"/>
      <c r="W18" s="274"/>
      <c r="X18" s="275"/>
      <c r="Y18" s="292"/>
      <c r="Z18" s="210"/>
    </row>
    <row r="19" spans="2:26" s="143" customFormat="1">
      <c r="B19" s="144">
        <v>8</v>
      </c>
      <c r="C19" s="145" t="str">
        <f t="shared" si="0"/>
        <v>Stadtwerke Bad Tölz</v>
      </c>
      <c r="D19" s="62"/>
      <c r="E19" s="165"/>
      <c r="F19" s="296"/>
      <c r="H19" s="273"/>
      <c r="I19" s="273"/>
      <c r="J19" s="273"/>
      <c r="K19" s="273"/>
      <c r="L19" s="337"/>
      <c r="M19" s="273"/>
      <c r="N19" s="273"/>
      <c r="O19" s="273"/>
      <c r="P19" s="273"/>
      <c r="Q19" s="338"/>
      <c r="R19" s="274"/>
      <c r="S19" s="274"/>
      <c r="T19" s="274"/>
      <c r="U19" s="274"/>
      <c r="V19" s="274"/>
      <c r="W19" s="274"/>
      <c r="X19" s="275"/>
      <c r="Y19" s="292"/>
      <c r="Z19" s="210"/>
    </row>
    <row r="20" spans="2:26" s="143" customFormat="1">
      <c r="B20" s="144">
        <v>9</v>
      </c>
      <c r="C20" s="145" t="str">
        <f t="shared" si="0"/>
        <v>Stadtwerke Bad Tölz</v>
      </c>
      <c r="D20" s="62"/>
      <c r="E20" s="165"/>
      <c r="F20" s="296"/>
      <c r="H20" s="273"/>
      <c r="I20" s="273"/>
      <c r="J20" s="273"/>
      <c r="K20" s="273"/>
      <c r="L20" s="337"/>
      <c r="M20" s="273"/>
      <c r="N20" s="273"/>
      <c r="O20" s="273"/>
      <c r="P20" s="273"/>
      <c r="Q20" s="338"/>
      <c r="R20" s="274"/>
      <c r="S20" s="274"/>
      <c r="T20" s="274"/>
      <c r="U20" s="274"/>
      <c r="V20" s="274"/>
      <c r="W20" s="274"/>
      <c r="X20" s="275"/>
      <c r="Y20" s="292"/>
      <c r="Z20" s="210"/>
    </row>
    <row r="21" spans="2:26" s="143" customFormat="1">
      <c r="B21" s="144">
        <v>10</v>
      </c>
      <c r="C21" s="145" t="str">
        <f t="shared" si="0"/>
        <v>Stadtwerke Bad Tölz</v>
      </c>
      <c r="D21" s="62"/>
      <c r="E21" s="165"/>
      <c r="F21" s="296"/>
      <c r="H21" s="273"/>
      <c r="I21" s="273"/>
      <c r="J21" s="273"/>
      <c r="K21" s="273"/>
      <c r="L21" s="337"/>
      <c r="M21" s="273"/>
      <c r="N21" s="273"/>
      <c r="O21" s="273"/>
      <c r="P21" s="273"/>
      <c r="Q21" s="338"/>
      <c r="R21" s="274"/>
      <c r="S21" s="274"/>
      <c r="T21" s="274"/>
      <c r="U21" s="274"/>
      <c r="V21" s="274"/>
      <c r="W21" s="274"/>
      <c r="X21" s="275"/>
      <c r="Y21" s="292"/>
      <c r="Z21" s="210"/>
    </row>
    <row r="22" spans="2:26" s="143" customFormat="1">
      <c r="B22" s="144">
        <v>11</v>
      </c>
      <c r="C22" s="145" t="str">
        <f t="shared" si="0"/>
        <v>Stadtwerke Bad Tölz</v>
      </c>
      <c r="D22" s="62"/>
      <c r="E22" s="165"/>
      <c r="F22" s="296"/>
      <c r="H22" s="273"/>
      <c r="I22" s="273"/>
      <c r="J22" s="273"/>
      <c r="K22" s="273"/>
      <c r="L22" s="337"/>
      <c r="M22" s="273"/>
      <c r="N22" s="273"/>
      <c r="O22" s="273"/>
      <c r="P22" s="273"/>
      <c r="Q22" s="338"/>
      <c r="R22" s="274"/>
      <c r="S22" s="274"/>
      <c r="T22" s="274"/>
      <c r="U22" s="274"/>
      <c r="V22" s="274"/>
      <c r="W22" s="274"/>
      <c r="X22" s="275"/>
      <c r="Y22" s="292"/>
      <c r="Z22" s="210"/>
    </row>
    <row r="23" spans="2:26" s="143" customFormat="1">
      <c r="B23" s="144">
        <v>12</v>
      </c>
      <c r="C23" s="145" t="str">
        <f t="shared" si="0"/>
        <v>Stadtwerke Bad Tölz</v>
      </c>
      <c r="D23" s="62"/>
      <c r="E23" s="165"/>
      <c r="F23" s="296"/>
      <c r="H23" s="273"/>
      <c r="I23" s="273"/>
      <c r="J23" s="273"/>
      <c r="K23" s="273"/>
      <c r="L23" s="337"/>
      <c r="M23" s="273"/>
      <c r="N23" s="273"/>
      <c r="O23" s="273"/>
      <c r="P23" s="273"/>
      <c r="Q23" s="338"/>
      <c r="R23" s="274"/>
      <c r="S23" s="274"/>
      <c r="T23" s="274"/>
      <c r="U23" s="274"/>
      <c r="V23" s="274"/>
      <c r="W23" s="274"/>
      <c r="X23" s="275"/>
      <c r="Y23" s="292"/>
      <c r="Z23" s="210"/>
    </row>
    <row r="24" spans="2:26" s="143" customFormat="1">
      <c r="B24" s="144">
        <v>13</v>
      </c>
      <c r="C24" s="145" t="str">
        <f t="shared" si="0"/>
        <v>Stadtwerke Bad Tölz</v>
      </c>
      <c r="D24" s="62"/>
      <c r="E24" s="165"/>
      <c r="F24" s="296"/>
      <c r="H24" s="273"/>
      <c r="I24" s="273"/>
      <c r="J24" s="273"/>
      <c r="K24" s="273"/>
      <c r="L24" s="337"/>
      <c r="M24" s="273"/>
      <c r="N24" s="273"/>
      <c r="O24" s="273"/>
      <c r="P24" s="273"/>
      <c r="Q24" s="338"/>
      <c r="R24" s="274"/>
      <c r="S24" s="274"/>
      <c r="T24" s="274"/>
      <c r="U24" s="274"/>
      <c r="V24" s="274"/>
      <c r="W24" s="274"/>
      <c r="X24" s="275"/>
      <c r="Y24" s="292"/>
      <c r="Z24" s="210"/>
    </row>
    <row r="25" spans="2:26" s="143" customFormat="1">
      <c r="B25" s="144">
        <v>14</v>
      </c>
      <c r="C25" s="145" t="str">
        <f t="shared" si="0"/>
        <v>Stadtwerke Bad Tölz</v>
      </c>
      <c r="D25" s="62"/>
      <c r="E25" s="165"/>
      <c r="F25" s="296"/>
      <c r="H25" s="273"/>
      <c r="I25" s="273"/>
      <c r="J25" s="273"/>
      <c r="K25" s="273"/>
      <c r="L25" s="337"/>
      <c r="M25" s="273"/>
      <c r="N25" s="273"/>
      <c r="O25" s="273"/>
      <c r="P25" s="273"/>
      <c r="Q25" s="338"/>
      <c r="R25" s="274"/>
      <c r="S25" s="274"/>
      <c r="T25" s="274"/>
      <c r="U25" s="274"/>
      <c r="V25" s="274"/>
      <c r="W25" s="274"/>
      <c r="X25" s="275"/>
      <c r="Y25" s="292"/>
      <c r="Z25" s="210"/>
    </row>
    <row r="26" spans="2:26" s="143" customFormat="1">
      <c r="B26" s="144">
        <v>15</v>
      </c>
      <c r="C26" s="145" t="str">
        <f t="shared" si="0"/>
        <v>Stadtwerke Bad Tölz</v>
      </c>
      <c r="D26" s="62"/>
      <c r="E26" s="165"/>
      <c r="F26" s="296"/>
      <c r="H26" s="273"/>
      <c r="I26" s="273"/>
      <c r="J26" s="273"/>
      <c r="K26" s="273"/>
      <c r="L26" s="337"/>
      <c r="M26" s="273"/>
      <c r="N26" s="273"/>
      <c r="O26" s="273"/>
      <c r="P26" s="273"/>
      <c r="Q26" s="338"/>
      <c r="R26" s="274"/>
      <c r="S26" s="274"/>
      <c r="T26" s="274"/>
      <c r="U26" s="274"/>
      <c r="V26" s="274"/>
      <c r="W26" s="274"/>
      <c r="X26" s="275"/>
      <c r="Y26" s="292"/>
      <c r="Z26" s="210"/>
    </row>
    <row r="27" spans="2:26" s="143" customFormat="1">
      <c r="B27" s="144">
        <v>16</v>
      </c>
      <c r="C27" s="145" t="str">
        <f t="shared" si="0"/>
        <v>Stadtwerke Bad Tölz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3" customFormat="1">
      <c r="B28" s="144">
        <v>17</v>
      </c>
      <c r="C28" s="145" t="str">
        <f t="shared" si="0"/>
        <v>Stadtwerke Bad Tölz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3" customFormat="1">
      <c r="B29" s="144">
        <v>18</v>
      </c>
      <c r="C29" s="145" t="str">
        <f t="shared" si="0"/>
        <v>Stadtwerke Bad Tölz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3" customFormat="1">
      <c r="B30" s="144">
        <v>19</v>
      </c>
      <c r="C30" s="145" t="str">
        <f t="shared" si="0"/>
        <v>Stadtwerke Bad Tölz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3" customFormat="1">
      <c r="B31" s="144">
        <v>20</v>
      </c>
      <c r="C31" s="145" t="str">
        <f t="shared" si="0"/>
        <v>Stadtwerke Bad Tölz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3" customFormat="1">
      <c r="B32" s="144">
        <v>21</v>
      </c>
      <c r="C32" s="145" t="str">
        <f t="shared" si="0"/>
        <v>Stadtwerke Bad Tölz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3" customFormat="1">
      <c r="B33" s="144">
        <v>22</v>
      </c>
      <c r="C33" s="145" t="str">
        <f t="shared" si="0"/>
        <v>Stadtwerke Bad Tölz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3" customFormat="1">
      <c r="B34" s="144">
        <v>23</v>
      </c>
      <c r="C34" s="145" t="str">
        <f t="shared" si="0"/>
        <v>Stadtwerke Bad Tölz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3" customFormat="1">
      <c r="B35" s="144">
        <v>24</v>
      </c>
      <c r="C35" s="145" t="str">
        <f t="shared" si="0"/>
        <v>Stadtwerke Bad Tölz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3" customFormat="1">
      <c r="B36" s="144">
        <v>25</v>
      </c>
      <c r="C36" s="145" t="str">
        <f t="shared" si="0"/>
        <v>Stadtwerke Bad Tölz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3" customFormat="1">
      <c r="B37" s="144">
        <v>26</v>
      </c>
      <c r="C37" s="145" t="str">
        <f t="shared" si="0"/>
        <v>Stadtwerke Bad Tölz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3" customFormat="1">
      <c r="B38" s="144">
        <v>27</v>
      </c>
      <c r="C38" s="145" t="str">
        <f t="shared" si="0"/>
        <v>Stadtwerke Bad Tölz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3" customFormat="1">
      <c r="B39" s="144">
        <v>28</v>
      </c>
      <c r="C39" s="145" t="str">
        <f t="shared" si="0"/>
        <v>Stadtwerke Bad Tölz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3" customFormat="1">
      <c r="B40" s="144">
        <v>29</v>
      </c>
      <c r="C40" s="145" t="str">
        <f t="shared" si="0"/>
        <v>Stadtwerke Bad Tölz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3" customFormat="1">
      <c r="B41" s="144">
        <v>30</v>
      </c>
      <c r="C41" s="145" t="str">
        <f t="shared" si="0"/>
        <v>Stadtwerke Bad Tölz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3" priority="11">
      <formula>ISERROR(F11)</formula>
    </cfRule>
  </conditionalFormatting>
  <conditionalFormatting sqref="E26:F41 Y12:Y41 F12:F25 E12:E27">
    <cfRule type="duplicateValues" dxfId="12" priority="33"/>
  </conditionalFormatting>
  <conditionalFormatting sqref="L11:L41">
    <cfRule type="expression" dxfId="11" priority="2">
      <formula>ISERROR(L11)</formula>
    </cfRule>
  </conditionalFormatting>
  <conditionalFormatting sqref="Q11:Q41">
    <cfRule type="expression" dxfId="10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E11:E25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L17" sqref="L17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449</v>
      </c>
    </row>
    <row r="3" spans="2:30" ht="15" customHeight="1">
      <c r="B3" s="84"/>
    </row>
    <row r="4" spans="2:30" ht="15" customHeight="1">
      <c r="B4" s="85" t="s">
        <v>448</v>
      </c>
      <c r="C4" s="63" t="str">
        <f>Netzbetreiber!$D$9</f>
        <v>Stadtwerke Bad Tölz</v>
      </c>
      <c r="D4" s="76"/>
      <c r="G4" s="76"/>
      <c r="I4" s="76"/>
      <c r="J4" s="77"/>
      <c r="M4" s="86" t="s">
        <v>540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447</v>
      </c>
      <c r="C5" s="64" t="str">
        <f>Netzbetreiber!$D$28</f>
        <v>Stadtwerke Bad Tölz</v>
      </c>
      <c r="D5" s="37"/>
      <c r="E5" s="76"/>
      <c r="F5" s="76"/>
      <c r="G5" s="76"/>
      <c r="I5" s="76"/>
      <c r="J5" s="76"/>
      <c r="K5" s="76"/>
      <c r="L5" s="76"/>
      <c r="M5" s="88" t="s">
        <v>510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445</v>
      </c>
      <c r="C6" s="63" t="str">
        <f>Netzbetreiber!$D$11</f>
        <v>9870075300003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4" t="s">
        <v>461</v>
      </c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470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429</v>
      </c>
    </row>
    <row r="10" spans="2:30" ht="72" customHeight="1" thickBot="1">
      <c r="B10" s="349" t="s">
        <v>584</v>
      </c>
      <c r="C10" s="350"/>
      <c r="D10" s="94">
        <v>2</v>
      </c>
      <c r="E10" s="95" t="str">
        <f>IF(ISERROR(HLOOKUP(E$11,$M$9:$AD$33,$D10,0)),"",HLOOKUP(E$11,$M$9:$AD$33,$D10,0))</f>
        <v/>
      </c>
      <c r="F10" s="347" t="s">
        <v>398</v>
      </c>
      <c r="G10" s="347"/>
      <c r="H10" s="347"/>
      <c r="I10" s="347"/>
      <c r="J10" s="347"/>
      <c r="K10" s="347"/>
      <c r="L10" s="348"/>
      <c r="M10" s="96" t="s">
        <v>471</v>
      </c>
      <c r="N10" s="97" t="s">
        <v>472</v>
      </c>
      <c r="O10" s="98" t="s">
        <v>473</v>
      </c>
      <c r="P10" s="99" t="s">
        <v>474</v>
      </c>
      <c r="Q10" s="99" t="s">
        <v>475</v>
      </c>
      <c r="R10" s="99" t="s">
        <v>476</v>
      </c>
      <c r="S10" s="99" t="s">
        <v>477</v>
      </c>
      <c r="T10" s="99" t="s">
        <v>478</v>
      </c>
      <c r="U10" s="99" t="s">
        <v>479</v>
      </c>
      <c r="V10" s="99" t="s">
        <v>480</v>
      </c>
      <c r="W10" s="99" t="s">
        <v>481</v>
      </c>
      <c r="X10" s="99" t="s">
        <v>482</v>
      </c>
      <c r="Y10" s="99" t="s">
        <v>483</v>
      </c>
      <c r="Z10" s="99" t="s">
        <v>484</v>
      </c>
      <c r="AA10" s="99" t="s">
        <v>485</v>
      </c>
      <c r="AB10" s="99" t="s">
        <v>486</v>
      </c>
      <c r="AC10" s="100" t="s">
        <v>487</v>
      </c>
      <c r="AD10" s="101" t="s">
        <v>430</v>
      </c>
    </row>
    <row r="11" spans="2:30" ht="15.75" thickBot="1">
      <c r="B11" s="102" t="s">
        <v>421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1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3">
        <f>MIN(SUMPRODUCT($M$11:$AD$11,M12:AD12),1)</f>
        <v>1</v>
      </c>
      <c r="F12" s="300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400</v>
      </c>
      <c r="C13" s="117"/>
      <c r="D13" s="111">
        <v>5</v>
      </c>
      <c r="E13" s="304">
        <f t="shared" ref="E13:E33" si="0">MIN(SUMPRODUCT($M$11:$AD$11,M13:AD13),1)</f>
        <v>1</v>
      </c>
      <c r="F13" s="301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401</v>
      </c>
      <c r="C14" s="117"/>
      <c r="D14" s="111">
        <v>6</v>
      </c>
      <c r="E14" s="304">
        <f t="shared" si="0"/>
        <v>0</v>
      </c>
      <c r="F14" s="301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403</v>
      </c>
      <c r="C15" s="117"/>
      <c r="D15" s="111">
        <v>7</v>
      </c>
      <c r="E15" s="304">
        <f t="shared" si="0"/>
        <v>0</v>
      </c>
      <c r="F15" s="301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415</v>
      </c>
      <c r="C16" s="117"/>
      <c r="D16" s="111">
        <v>8</v>
      </c>
      <c r="E16" s="304">
        <f t="shared" si="0"/>
        <v>1</v>
      </c>
      <c r="F16" s="301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416</v>
      </c>
      <c r="C17" s="117"/>
      <c r="D17" s="111">
        <v>9</v>
      </c>
      <c r="E17" s="304">
        <f t="shared" si="0"/>
        <v>1</v>
      </c>
      <c r="F17" s="301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417</v>
      </c>
      <c r="C18" s="117"/>
      <c r="D18" s="111">
        <v>10</v>
      </c>
      <c r="E18" s="304">
        <f t="shared" si="0"/>
        <v>1</v>
      </c>
      <c r="F18" s="301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404</v>
      </c>
      <c r="C19" s="117"/>
      <c r="D19" s="111">
        <v>11</v>
      </c>
      <c r="E19" s="304">
        <f t="shared" si="0"/>
        <v>1</v>
      </c>
      <c r="F19" s="301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650</v>
      </c>
      <c r="C20" s="117"/>
      <c r="D20" s="111">
        <v>12</v>
      </c>
      <c r="E20" s="304">
        <f t="shared" si="0"/>
        <v>1</v>
      </c>
      <c r="F20" s="301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418</v>
      </c>
      <c r="C21" s="117"/>
      <c r="D21" s="111">
        <v>13</v>
      </c>
      <c r="E21" s="304">
        <f t="shared" si="0"/>
        <v>1</v>
      </c>
      <c r="F21" s="301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419</v>
      </c>
      <c r="C22" s="117"/>
      <c r="D22" s="111">
        <v>14</v>
      </c>
      <c r="E22" s="304">
        <f t="shared" si="0"/>
        <v>1</v>
      </c>
      <c r="F22" s="301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420</v>
      </c>
      <c r="C23" s="117"/>
      <c r="D23" s="111">
        <v>15</v>
      </c>
      <c r="E23" s="304">
        <f t="shared" si="0"/>
        <v>1</v>
      </c>
      <c r="F23" s="301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405</v>
      </c>
      <c r="C24" s="117"/>
      <c r="D24" s="111">
        <v>16</v>
      </c>
      <c r="E24" s="304">
        <f t="shared" si="0"/>
        <v>0</v>
      </c>
      <c r="F24" s="301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406</v>
      </c>
      <c r="C25" s="117"/>
      <c r="D25" s="111">
        <v>17</v>
      </c>
      <c r="E25" s="304">
        <f t="shared" si="0"/>
        <v>1</v>
      </c>
      <c r="F25" s="301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407</v>
      </c>
      <c r="C26" s="117"/>
      <c r="D26" s="111">
        <v>18</v>
      </c>
      <c r="E26" s="304">
        <f t="shared" si="0"/>
        <v>1</v>
      </c>
      <c r="F26" s="301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408</v>
      </c>
      <c r="C27" s="117"/>
      <c r="D27" s="111">
        <v>19</v>
      </c>
      <c r="E27" s="304">
        <f t="shared" si="0"/>
        <v>0</v>
      </c>
      <c r="F27" s="301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409</v>
      </c>
      <c r="C28" s="117"/>
      <c r="D28" s="111">
        <v>20</v>
      </c>
      <c r="E28" s="304">
        <f t="shared" si="0"/>
        <v>1</v>
      </c>
      <c r="F28" s="301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410</v>
      </c>
      <c r="C29" s="117"/>
      <c r="D29" s="111">
        <v>21</v>
      </c>
      <c r="E29" s="304">
        <f t="shared" si="0"/>
        <v>0</v>
      </c>
      <c r="F29" s="301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411</v>
      </c>
      <c r="C30" s="117"/>
      <c r="D30" s="111">
        <v>22</v>
      </c>
      <c r="E30" s="304">
        <f t="shared" si="0"/>
        <v>0</v>
      </c>
      <c r="F30" s="301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412</v>
      </c>
      <c r="C31" s="117"/>
      <c r="D31" s="111">
        <v>23</v>
      </c>
      <c r="E31" s="304">
        <f t="shared" si="0"/>
        <v>1</v>
      </c>
      <c r="F31" s="301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413</v>
      </c>
      <c r="C32" s="117"/>
      <c r="D32" s="111">
        <v>24</v>
      </c>
      <c r="E32" s="304">
        <f t="shared" si="0"/>
        <v>1</v>
      </c>
      <c r="F32" s="301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414</v>
      </c>
      <c r="C33" s="123"/>
      <c r="D33" s="124">
        <v>25</v>
      </c>
      <c r="E33" s="305">
        <f t="shared" si="0"/>
        <v>0</v>
      </c>
      <c r="F33" s="302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7" priority="9">
      <formula>IF(E$11="NB",1,0)</formula>
    </cfRule>
  </conditionalFormatting>
  <conditionalFormatting sqref="F12:L33">
    <cfRule type="expression" dxfId="6" priority="6">
      <formula>IF($E12=1,1,0)</formula>
    </cfRule>
  </conditionalFormatting>
  <conditionalFormatting sqref="M12:AD33">
    <cfRule type="expression" dxfId="5" priority="3">
      <formula>IF(M$11=1,1)</formula>
    </cfRule>
  </conditionalFormatting>
  <conditionalFormatting sqref="M9:AD10">
    <cfRule type="expression" dxfId="4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56" zoomScale="80" zoomScaleNormal="80" workbookViewId="0">
      <selection activeCell="B58" sqref="B58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1" t="s">
        <v>347</v>
      </c>
      <c r="B1" s="212">
        <v>42173</v>
      </c>
      <c r="D1" s="131" t="s">
        <v>457</v>
      </c>
      <c r="F1" s="213" t="s">
        <v>546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7" t="str">
        <f t="shared" si="3"/>
        <v>HK3</v>
      </c>
      <c r="D13" s="334" t="s">
        <v>653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8" t="s">
        <v>245</v>
      </c>
      <c r="B95" s="128" t="s">
        <v>50</v>
      </c>
      <c r="C95" s="128" t="s">
        <v>317</v>
      </c>
      <c r="D95" s="231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8" t="s">
        <v>245</v>
      </c>
      <c r="B96" s="128" t="s">
        <v>55</v>
      </c>
      <c r="C96" s="128" t="s">
        <v>322</v>
      </c>
      <c r="D96" s="231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8" t="s">
        <v>245</v>
      </c>
      <c r="B97" s="128" t="s">
        <v>60</v>
      </c>
      <c r="C97" s="128" t="s">
        <v>327</v>
      </c>
      <c r="D97" s="231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8" t="s">
        <v>245</v>
      </c>
      <c r="B98" s="128" t="s">
        <v>65</v>
      </c>
      <c r="C98" s="128" t="s">
        <v>332</v>
      </c>
      <c r="D98" s="231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8" t="s">
        <v>245</v>
      </c>
      <c r="B99" s="128" t="s">
        <v>18</v>
      </c>
      <c r="C99" s="128" t="s">
        <v>285</v>
      </c>
      <c r="D99" s="231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8" t="s">
        <v>245</v>
      </c>
      <c r="B100" s="128" t="s">
        <v>22</v>
      </c>
      <c r="C100" s="128" t="s">
        <v>289</v>
      </c>
      <c r="D100" s="231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8" t="s">
        <v>245</v>
      </c>
      <c r="B101" s="128" t="s">
        <v>26</v>
      </c>
      <c r="C101" s="128" t="s">
        <v>293</v>
      </c>
      <c r="D101" s="231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8" t="s">
        <v>245</v>
      </c>
      <c r="B102" s="128" t="s">
        <v>30</v>
      </c>
      <c r="C102" s="128" t="s">
        <v>297</v>
      </c>
      <c r="D102" s="231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8" t="s">
        <v>245</v>
      </c>
      <c r="B103" s="128" t="s">
        <v>34</v>
      </c>
      <c r="C103" s="128" t="s">
        <v>301</v>
      </c>
      <c r="D103" s="231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8" t="s">
        <v>245</v>
      </c>
      <c r="B104" s="128" t="s">
        <v>38</v>
      </c>
      <c r="C104" s="128" t="s">
        <v>305</v>
      </c>
      <c r="D104" s="231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8" t="s">
        <v>245</v>
      </c>
      <c r="B105" s="128" t="s">
        <v>42</v>
      </c>
      <c r="C105" s="128" t="s">
        <v>309</v>
      </c>
      <c r="D105" s="231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8" t="s">
        <v>245</v>
      </c>
      <c r="B106" s="128" t="s">
        <v>46</v>
      </c>
      <c r="C106" s="128" t="s">
        <v>313</v>
      </c>
      <c r="D106" s="231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8" t="s">
        <v>245</v>
      </c>
      <c r="B107" s="128" t="s">
        <v>51</v>
      </c>
      <c r="C107" s="128" t="s">
        <v>318</v>
      </c>
      <c r="D107" s="231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8" t="s">
        <v>245</v>
      </c>
      <c r="B108" s="128" t="s">
        <v>56</v>
      </c>
      <c r="C108" s="128" t="s">
        <v>323</v>
      </c>
      <c r="D108" s="231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8" t="s">
        <v>245</v>
      </c>
      <c r="B109" s="128" t="s">
        <v>61</v>
      </c>
      <c r="C109" s="128" t="s">
        <v>328</v>
      </c>
      <c r="D109" s="231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8" t="s">
        <v>245</v>
      </c>
      <c r="B110" s="128" t="s">
        <v>66</v>
      </c>
      <c r="C110" s="128" t="s">
        <v>333</v>
      </c>
      <c r="D110" s="231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8" t="s">
        <v>245</v>
      </c>
      <c r="B111" s="128" t="s">
        <v>6</v>
      </c>
      <c r="C111" s="128" t="s">
        <v>273</v>
      </c>
      <c r="D111" s="231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8" t="s">
        <v>245</v>
      </c>
      <c r="B112" s="128" t="s">
        <v>7</v>
      </c>
      <c r="C112" s="128" t="s">
        <v>274</v>
      </c>
      <c r="D112" s="231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8" t="s">
        <v>245</v>
      </c>
      <c r="B113" s="128" t="s">
        <v>8</v>
      </c>
      <c r="C113" s="128" t="s">
        <v>275</v>
      </c>
      <c r="D113" s="231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8" t="s">
        <v>245</v>
      </c>
      <c r="B114" s="128" t="s">
        <v>9</v>
      </c>
      <c r="C114" s="128" t="s">
        <v>276</v>
      </c>
      <c r="D114" s="231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8" t="s">
        <v>245</v>
      </c>
      <c r="B115" s="128" t="s">
        <v>19</v>
      </c>
      <c r="C115" s="128" t="s">
        <v>286</v>
      </c>
      <c r="D115" s="231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8" t="s">
        <v>245</v>
      </c>
      <c r="B116" s="128" t="s">
        <v>23</v>
      </c>
      <c r="C116" s="128" t="s">
        <v>290</v>
      </c>
      <c r="D116" s="231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8" t="s">
        <v>245</v>
      </c>
      <c r="B117" s="128" t="s">
        <v>27</v>
      </c>
      <c r="C117" s="128" t="s">
        <v>294</v>
      </c>
      <c r="D117" s="231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8" t="s">
        <v>245</v>
      </c>
      <c r="B118" s="128" t="s">
        <v>31</v>
      </c>
      <c r="C118" s="128" t="s">
        <v>298</v>
      </c>
      <c r="D118" s="231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8" t="s">
        <v>245</v>
      </c>
      <c r="B119" s="128" t="s">
        <v>10</v>
      </c>
      <c r="C119" s="128" t="s">
        <v>277</v>
      </c>
      <c r="D119" s="231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8" t="s">
        <v>245</v>
      </c>
      <c r="B120" s="128" t="s">
        <v>12</v>
      </c>
      <c r="C120" s="128" t="s">
        <v>279</v>
      </c>
      <c r="D120" s="231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8" t="s">
        <v>245</v>
      </c>
      <c r="B121" s="128" t="s">
        <v>14</v>
      </c>
      <c r="C121" s="128" t="s">
        <v>281</v>
      </c>
      <c r="D121" s="231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8" t="s">
        <v>245</v>
      </c>
      <c r="B122" s="128" t="s">
        <v>16</v>
      </c>
      <c r="C122" s="128" t="s">
        <v>283</v>
      </c>
      <c r="D122" s="231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8" t="s">
        <v>245</v>
      </c>
      <c r="B123" s="128" t="s">
        <v>52</v>
      </c>
      <c r="C123" s="128" t="s">
        <v>319</v>
      </c>
      <c r="D123" s="231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8" t="s">
        <v>245</v>
      </c>
      <c r="B124" s="128" t="s">
        <v>57</v>
      </c>
      <c r="C124" s="128" t="s">
        <v>324</v>
      </c>
      <c r="D124" s="231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8" t="s">
        <v>245</v>
      </c>
      <c r="B125" s="128" t="s">
        <v>62</v>
      </c>
      <c r="C125" s="128" t="s">
        <v>329</v>
      </c>
      <c r="D125" s="231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8" t="s">
        <v>245</v>
      </c>
      <c r="B126" s="128" t="s">
        <v>67</v>
      </c>
      <c r="C126" s="128" t="s">
        <v>334</v>
      </c>
      <c r="D126" s="231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8" t="s">
        <v>245</v>
      </c>
      <c r="B127" s="128" t="s">
        <v>20</v>
      </c>
      <c r="C127" s="128" t="s">
        <v>287</v>
      </c>
      <c r="D127" s="231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8" t="s">
        <v>245</v>
      </c>
      <c r="B128" s="128" t="s">
        <v>24</v>
      </c>
      <c r="C128" s="128" t="s">
        <v>291</v>
      </c>
      <c r="D128" s="231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8" t="s">
        <v>245</v>
      </c>
      <c r="B129" s="128" t="s">
        <v>28</v>
      </c>
      <c r="C129" s="128" t="s">
        <v>295</v>
      </c>
      <c r="D129" s="231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8" t="s">
        <v>245</v>
      </c>
      <c r="B130" s="128" t="s">
        <v>32</v>
      </c>
      <c r="C130" s="128" t="s">
        <v>299</v>
      </c>
      <c r="D130" s="231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8" t="s">
        <v>245</v>
      </c>
      <c r="B131" s="128" t="s">
        <v>21</v>
      </c>
      <c r="C131" s="128" t="s">
        <v>288</v>
      </c>
      <c r="D131" s="231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8" t="s">
        <v>245</v>
      </c>
      <c r="B132" s="128" t="s">
        <v>25</v>
      </c>
      <c r="C132" s="128" t="s">
        <v>292</v>
      </c>
      <c r="D132" s="231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8" t="s">
        <v>245</v>
      </c>
      <c r="B133" s="128" t="s">
        <v>29</v>
      </c>
      <c r="C133" s="128" t="s">
        <v>296</v>
      </c>
      <c r="D133" s="231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8" t="s">
        <v>245</v>
      </c>
      <c r="B134" s="128" t="s">
        <v>33</v>
      </c>
      <c r="C134" s="128" t="s">
        <v>300</v>
      </c>
      <c r="D134" s="231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8" t="s">
        <v>245</v>
      </c>
      <c r="B135" s="128" t="s">
        <v>35</v>
      </c>
      <c r="C135" s="128" t="s">
        <v>302</v>
      </c>
      <c r="D135" s="231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8" t="s">
        <v>245</v>
      </c>
      <c r="B136" s="128" t="s">
        <v>39</v>
      </c>
      <c r="C136" s="128" t="s">
        <v>306</v>
      </c>
      <c r="D136" s="231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8" t="s">
        <v>245</v>
      </c>
      <c r="B137" s="128" t="s">
        <v>43</v>
      </c>
      <c r="C137" s="128" t="s">
        <v>310</v>
      </c>
      <c r="D137" s="231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8" t="s">
        <v>245</v>
      </c>
      <c r="B138" s="128" t="s">
        <v>47</v>
      </c>
      <c r="C138" s="128" t="s">
        <v>314</v>
      </c>
      <c r="D138" s="231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8" t="s">
        <v>245</v>
      </c>
      <c r="B139" s="128" t="s">
        <v>36</v>
      </c>
      <c r="C139" s="128" t="s">
        <v>303</v>
      </c>
      <c r="D139" s="231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8" t="s">
        <v>245</v>
      </c>
      <c r="B140" s="128" t="s">
        <v>40</v>
      </c>
      <c r="C140" s="128" t="s">
        <v>307</v>
      </c>
      <c r="D140" s="231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8" t="s">
        <v>245</v>
      </c>
      <c r="B141" s="128" t="s">
        <v>44</v>
      </c>
      <c r="C141" s="128" t="s">
        <v>311</v>
      </c>
      <c r="D141" s="231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8" t="s">
        <v>245</v>
      </c>
      <c r="B142" s="128" t="s">
        <v>48</v>
      </c>
      <c r="C142" s="128" t="s">
        <v>315</v>
      </c>
      <c r="D142" s="231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8" t="s">
        <v>245</v>
      </c>
      <c r="B143" s="128" t="s">
        <v>11</v>
      </c>
      <c r="C143" s="128" t="s">
        <v>278</v>
      </c>
      <c r="D143" s="231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8" t="s">
        <v>245</v>
      </c>
      <c r="B144" s="128" t="s">
        <v>13</v>
      </c>
      <c r="C144" s="128" t="s">
        <v>280</v>
      </c>
      <c r="D144" s="231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8" t="s">
        <v>245</v>
      </c>
      <c r="B145" s="128" t="s">
        <v>15</v>
      </c>
      <c r="C145" s="128" t="s">
        <v>282</v>
      </c>
      <c r="D145" s="231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8" t="s">
        <v>245</v>
      </c>
      <c r="B146" s="128" t="s">
        <v>17</v>
      </c>
      <c r="C146" s="128" t="s">
        <v>284</v>
      </c>
      <c r="D146" s="231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8" t="s">
        <v>245</v>
      </c>
      <c r="B147" s="128" t="s">
        <v>37</v>
      </c>
      <c r="C147" s="128" t="s">
        <v>304</v>
      </c>
      <c r="D147" s="231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8" t="s">
        <v>245</v>
      </c>
      <c r="B148" s="128" t="s">
        <v>41</v>
      </c>
      <c r="C148" s="128" t="s">
        <v>308</v>
      </c>
      <c r="D148" s="231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8" t="s">
        <v>245</v>
      </c>
      <c r="B149" s="128" t="s">
        <v>45</v>
      </c>
      <c r="C149" s="128" t="s">
        <v>312</v>
      </c>
      <c r="D149" s="231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8" t="s">
        <v>245</v>
      </c>
      <c r="B150" s="128" t="s">
        <v>49</v>
      </c>
      <c r="C150" s="128" t="s">
        <v>316</v>
      </c>
      <c r="D150" s="231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8" t="s">
        <v>245</v>
      </c>
      <c r="B151" s="128" t="s">
        <v>53</v>
      </c>
      <c r="C151" s="128" t="s">
        <v>320</v>
      </c>
      <c r="D151" s="231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8" t="s">
        <v>245</v>
      </c>
      <c r="B152" s="128" t="s">
        <v>58</v>
      </c>
      <c r="C152" s="128" t="s">
        <v>325</v>
      </c>
      <c r="D152" s="231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8" t="s">
        <v>245</v>
      </c>
      <c r="B153" s="128" t="s">
        <v>63</v>
      </c>
      <c r="C153" s="128" t="s">
        <v>330</v>
      </c>
      <c r="D153" s="231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8" t="s">
        <v>245</v>
      </c>
      <c r="B154" s="128" t="s">
        <v>68</v>
      </c>
      <c r="C154" s="128" t="s">
        <v>335</v>
      </c>
      <c r="D154" s="231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8" t="s">
        <v>245</v>
      </c>
      <c r="B155" s="128" t="s">
        <v>54</v>
      </c>
      <c r="C155" s="128" t="s">
        <v>321</v>
      </c>
      <c r="D155" s="231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8" t="s">
        <v>245</v>
      </c>
      <c r="B156" s="128" t="s">
        <v>59</v>
      </c>
      <c r="C156" s="128" t="s">
        <v>326</v>
      </c>
      <c r="D156" s="231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8" t="s">
        <v>245</v>
      </c>
      <c r="B157" s="128" t="s">
        <v>64</v>
      </c>
      <c r="C157" s="128" t="s">
        <v>331</v>
      </c>
      <c r="D157" s="231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8" t="s">
        <v>245</v>
      </c>
      <c r="B158" s="128" t="s">
        <v>69</v>
      </c>
      <c r="C158" s="128" t="s">
        <v>336</v>
      </c>
      <c r="D158" s="231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8" customWidth="1"/>
    <col min="16" max="16" width="16.5703125" style="233" customWidth="1"/>
    <col min="17" max="16384" width="11.42578125" style="233"/>
  </cols>
  <sheetData>
    <row r="1" spans="1:16" s="232" customFormat="1">
      <c r="A1" s="131" t="s">
        <v>458</v>
      </c>
      <c r="B1" s="128"/>
      <c r="D1" s="213" t="s">
        <v>546</v>
      </c>
    </row>
    <row r="2" spans="1:16">
      <c r="A2" s="233"/>
      <c r="B2" s="232" t="s">
        <v>459</v>
      </c>
    </row>
    <row r="3" spans="1:16" ht="20.100000000000001" customHeight="1">
      <c r="A3" s="351" t="s">
        <v>248</v>
      </c>
      <c r="B3" s="234" t="s">
        <v>86</v>
      </c>
      <c r="C3" s="235"/>
      <c r="D3" s="353" t="s">
        <v>460</v>
      </c>
      <c r="E3" s="354"/>
      <c r="F3" s="354"/>
      <c r="G3" s="354"/>
      <c r="H3" s="354"/>
      <c r="I3" s="354"/>
      <c r="J3" s="355"/>
      <c r="K3" s="236"/>
      <c r="L3" s="236"/>
      <c r="M3" s="236"/>
      <c r="N3" s="236"/>
      <c r="O3" s="237"/>
      <c r="P3" s="236"/>
    </row>
    <row r="4" spans="1:16" ht="20.100000000000001" customHeight="1">
      <c r="A4" s="352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368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368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3" priority="2" stopIfTrue="1" operator="equal">
      <formula>$M7</formula>
    </cfRule>
  </conditionalFormatting>
  <conditionalFormatting sqref="D9:J9">
    <cfRule type="cellIs" dxfId="2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Schapfl</cp:lastModifiedBy>
  <cp:lastPrinted>2015-03-20T22:59:10Z</cp:lastPrinted>
  <dcterms:created xsi:type="dcterms:W3CDTF">2015-01-15T05:25:41Z</dcterms:created>
  <dcterms:modified xsi:type="dcterms:W3CDTF">2015-08-10T13:27:31Z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8" name="DATEV-DMS_RA_REGISTER_NR">
    <vt:lpwstr>03717-06</vt:lpwstr>
  </property>
  <property fmtid="{D5CDD505-2E9C-101B-9397-08002B2CF9AE}" pid="9" name="DATEV-DMS_DOKU_NR">
    <vt:lpwstr>2780500</vt:lpwstr>
  </property>
  <property fmtid="{D5CDD505-2E9C-101B-9397-08002B2CF9AE}" pid="10" name="DATEV-DMS_MANDANT_NR">
    <vt:lpwstr>59999</vt:lpwstr>
  </property>
  <property fmtid="{D5CDD505-2E9C-101B-9397-08002B2CF9AE}" pid="11" name="DATEV-DMS_MANDANT_BEZ">
    <vt:lpwstr>BBH Kanzleiverwaltung (intern)</vt:lpwstr>
  </property>
</Properties>
</file>