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eberm\Desktop\Verfahrensspezifische Parameter SLP\"/>
    </mc:Choice>
  </mc:AlternateContent>
  <bookViews>
    <workbookView xWindow="3960" yWindow="0" windowWidth="27480" windowHeight="1422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F26" i="7" l="1"/>
  <c r="F25" i="7"/>
  <c r="F24" i="7"/>
  <c r="F23" i="7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W25" i="7"/>
  <c r="V25" i="7"/>
  <c r="U25" i="7"/>
  <c r="T25" i="7"/>
  <c r="S25" i="7"/>
  <c r="R25" i="7"/>
  <c r="P25" i="7"/>
  <c r="O25" i="7"/>
  <c r="N25" i="7"/>
  <c r="M25" i="7"/>
  <c r="L25" i="7"/>
  <c r="K25" i="7"/>
  <c r="J25" i="7"/>
  <c r="I25" i="7"/>
  <c r="H25" i="7"/>
  <c r="W24" i="7"/>
  <c r="V24" i="7"/>
  <c r="U24" i="7"/>
  <c r="T24" i="7"/>
  <c r="S24" i="7"/>
  <c r="R24" i="7"/>
  <c r="P24" i="7"/>
  <c r="O24" i="7"/>
  <c r="N24" i="7"/>
  <c r="M24" i="7"/>
  <c r="L24" i="7"/>
  <c r="K24" i="7"/>
  <c r="J24" i="7"/>
  <c r="I24" i="7"/>
  <c r="H24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I23" i="7"/>
  <c r="H23" i="7"/>
  <c r="W22" i="7"/>
  <c r="V22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I20" i="7"/>
  <c r="H20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W18" i="7"/>
  <c r="V18" i="7"/>
  <c r="U18" i="7"/>
  <c r="T18" i="7"/>
  <c r="S18" i="7"/>
  <c r="R18" i="7"/>
  <c r="P18" i="7"/>
  <c r="O18" i="7"/>
  <c r="N18" i="7"/>
  <c r="M18" i="7"/>
  <c r="L18" i="7"/>
  <c r="K18" i="7"/>
  <c r="J18" i="7"/>
  <c r="I18" i="7"/>
  <c r="H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W16" i="7"/>
  <c r="V16" i="7"/>
  <c r="U16" i="7"/>
  <c r="T16" i="7"/>
  <c r="S16" i="7"/>
  <c r="R16" i="7"/>
  <c r="X16" i="7" s="1"/>
  <c r="P16" i="7"/>
  <c r="O16" i="7"/>
  <c r="N16" i="7"/>
  <c r="M16" i="7"/>
  <c r="L16" i="7"/>
  <c r="K16" i="7"/>
  <c r="J16" i="7"/>
  <c r="I16" i="7"/>
  <c r="H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W12" i="7"/>
  <c r="V12" i="7"/>
  <c r="X12" i="7" s="1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22" i="7"/>
  <c r="F21" i="7"/>
  <c r="F20" i="7"/>
  <c r="F19" i="7"/>
  <c r="F18" i="7"/>
  <c r="F17" i="7"/>
  <c r="F16" i="7"/>
  <c r="F15" i="7"/>
  <c r="F14" i="7"/>
  <c r="F13" i="7"/>
  <c r="F12" i="7"/>
  <c r="E7" i="18"/>
  <c r="E6" i="18"/>
  <c r="E4" i="18"/>
  <c r="E7" i="17"/>
  <c r="E6" i="17"/>
  <c r="E4" i="17"/>
  <c r="X13" i="7" l="1"/>
  <c r="X18" i="7"/>
  <c r="Q26" i="7"/>
  <c r="X25" i="7"/>
  <c r="Q25" i="7"/>
  <c r="Q24" i="7"/>
  <c r="X24" i="7"/>
  <c r="X23" i="7"/>
  <c r="Q23" i="7"/>
  <c r="Q22" i="7"/>
  <c r="X22" i="7"/>
  <c r="X21" i="7"/>
  <c r="Q21" i="7"/>
  <c r="Q20" i="7"/>
  <c r="X20" i="7"/>
  <c r="X19" i="7"/>
  <c r="Q19" i="7"/>
  <c r="Q18" i="7"/>
  <c r="Q17" i="7"/>
  <c r="X17" i="7"/>
  <c r="Q16" i="7"/>
  <c r="Q15" i="7"/>
  <c r="X15" i="7"/>
  <c r="Q14" i="7"/>
  <c r="X14" i="7"/>
  <c r="Q13" i="7"/>
  <c r="Q12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D32" i="18"/>
  <c r="L31" i="18" s="1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M21" i="18"/>
  <c r="I21" i="18"/>
  <c r="L21" i="18"/>
  <c r="H31" i="18"/>
  <c r="K31" i="18"/>
  <c r="G31" i="18"/>
  <c r="N31" i="18"/>
  <c r="J31" i="18"/>
  <c r="F31" i="18"/>
  <c r="M31" i="18"/>
  <c r="H53" i="18"/>
  <c r="H63" i="18"/>
  <c r="D24" i="15"/>
  <c r="C23" i="15"/>
  <c r="G21" i="18" l="1"/>
  <c r="N21" i="18"/>
  <c r="K21" i="18"/>
  <c r="H21" i="18"/>
  <c r="F21" i="18"/>
  <c r="E21" i="18" s="1"/>
  <c r="I31" i="18"/>
  <c r="E31" i="18" s="1"/>
  <c r="D56" i="18"/>
  <c r="J55" i="18" s="1"/>
  <c r="D66" i="18"/>
  <c r="K65" i="18" s="1"/>
  <c r="F55" i="18"/>
  <c r="H55" i="18"/>
  <c r="M55" i="18"/>
  <c r="N55" i="18"/>
  <c r="F69" i="17"/>
  <c r="G69" i="17"/>
  <c r="H69" i="17"/>
  <c r="I69" i="17"/>
  <c r="J69" i="17"/>
  <c r="K69" i="17"/>
  <c r="L69" i="17"/>
  <c r="M69" i="17"/>
  <c r="N69" i="17"/>
  <c r="E69" i="17"/>
  <c r="L55" i="18" l="1"/>
  <c r="G55" i="18"/>
  <c r="E55" i="18" s="1"/>
  <c r="I55" i="18"/>
  <c r="K55" i="18"/>
  <c r="L6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H55" i="17"/>
  <c r="L55" i="17"/>
  <c r="E65" i="17" l="1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<sst xmlns="http://schemas.openxmlformats.org/spreadsheetml/2006/main" count="1375" uniqueCount="682">
  <si>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</si>
  <si>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</si>
  <si>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</si>
  <si>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</si>
  <si>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</si>
  <si>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</si>
  <si>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</si>
  <si>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</si>
  <si>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</si>
  <si>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</si>
  <si>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</si>
  <si>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</si>
  <si>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</si>
  <si>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</si>
  <si>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</si>
  <si>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</si>
  <si>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</si>
  <si>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</si>
  <si>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</si>
  <si>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</si>
  <si>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</si>
  <si>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</si>
  <si>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</si>
  <si>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</si>
  <si>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</si>
  <si>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</si>
  <si>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</si>
  <si>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</si>
  <si>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</si>
  <si>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</si>
  <si>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</si>
  <si>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</si>
  <si>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</si>
  <si>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</si>
  <si>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</si>
  <si>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</si>
  <si>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</si>
  <si>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</si>
  <si>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</si>
  <si>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</si>
  <si>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</si>
  <si>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</si>
  <si>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</si>
  <si>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</si>
  <si>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</si>
  <si>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</si>
  <si>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</si>
  <si>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</si>
  <si>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</si>
  <si>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</si>
  <si>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</si>
  <si>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</si>
  <si>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</si>
  <si>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</si>
  <si>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</si>
  <si>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</si>
  <si>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</si>
  <si>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</si>
  <si>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</si>
  <si>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</si>
  <si>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</si>
  <si>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</si>
  <si>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</si>
  <si>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</si>
  <si>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</si>
  <si>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</si>
  <si>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</si>
  <si>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</si>
  <si>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</si>
  <si>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</si>
  <si>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</si>
  <si>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</si>
  <si>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</si>
  <si>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</si>
  <si>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</si>
  <si>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</si>
  <si>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</si>
  <si>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</si>
  <si>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</si>
  <si>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</si>
  <si>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</si>
  <si>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</si>
  <si>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</si>
  <si>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</si>
  <si>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</si>
  <si>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</si>
  <si>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</si>
  <si>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</si>
  <si>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</si>
  <si>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</si>
  <si>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</si>
  <si>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</si>
  <si>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</si>
  <si>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</si>
  <si>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</si>
  <si>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</si>
  <si>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</si>
  <si>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</si>
  <si>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</si>
  <si>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</si>
  <si>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</si>
  <si>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</si>
  <si>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</si>
  <si>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</si>
  <si>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</si>
  <si>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</si>
  <si>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</si>
  <si>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</si>
  <si>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</si>
  <si>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</si>
  <si>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</si>
  <si>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</si>
  <si>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</si>
  <si>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</si>
  <si>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</si>
  <si>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</si>
  <si>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</si>
  <si>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</si>
  <si>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</si>
  <si>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</si>
  <si>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</si>
  <si>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</si>
  <si>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</si>
  <si>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</si>
  <si>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</si>
  <si>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</si>
  <si>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</si>
  <si>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</si>
  <si>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</si>
  <si>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</si>
  <si>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</si>
  <si>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</si>
  <si>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</si>
  <si>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</si>
  <si>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</si>
  <si>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</si>
  <si>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</si>
  <si>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</si>
  <si>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</si>
  <si>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</si>
  <si>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</si>
  <si>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</si>
  <si>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</si>
  <si>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</si>
  <si>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</si>
  <si>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</si>
  <si>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</si>
  <si>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</si>
  <si>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</si>
  <si>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</si>
  <si>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</si>
  <si>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</si>
  <si>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</si>
  <si>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</si>
  <si>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</si>
  <si>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</si>
  <si>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</si>
  <si>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</si>
  <si>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</si>
  <si>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</si>
  <si>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</si>
  <si>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</si>
  <si>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</si>
  <si>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</si>
  <si>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</si>
  <si>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</si>
  <si>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</si>
  <si>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</si>
  <si>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</si>
  <si>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</si>
  <si>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</si>
  <si>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</si>
  <si>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</si>
  <si>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</si>
  <si>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</si>
  <si>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</si>
  <si>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</si>
  <si>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</si>
  <si>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</si>
  <si>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</si>
  <si>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</si>
  <si>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</si>
  <si>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</si>
  <si>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</si>
  <si>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</si>
  <si>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</si>
  <si>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</si>
  <si>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</si>
  <si>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</si>
  <si>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</si>
  <si>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</si>
  <si>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</si>
  <si>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</si>
  <si>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</si>
  <si>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</si>
  <si>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</si>
  <si>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</si>
  <si>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</si>
  <si>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</si>
  <si>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</si>
  <si>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</si>
  <si>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</si>
  <si>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</si>
  <si>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</si>
  <si>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</si>
  <si>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</si>
  <si>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</si>
  <si>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</si>
  <si>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</si>
  <si>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</si>
  <si>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</si>
  <si>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</si>
  <si>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</si>
  <si>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</si>
  <si>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</si>
  <si>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</si>
  <si>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</si>
  <si>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</si>
  <si>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</si>
  <si>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</si>
  <si>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</si>
  <si>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</si>
  <si>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</si>
  <si>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</si>
  <si>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</si>
  <si>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</si>
  <si>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</si>
  <si>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</si>
  <si>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</si>
  <si>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</si>
  <si>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</si>
  <si>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</si>
  <si>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</si>
  <si>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</si>
  <si>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</si>
  <si>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</si>
  <si>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</si>
  <si>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</si>
  <si>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</si>
  <si>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</si>
  <si>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</si>
  <si>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</si>
  <si>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</si>
  <si>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</si>
  <si>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</si>
  <si>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</si>
  <si>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</si>
  <si>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</si>
  <si>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</si>
  <si>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</si>
  <si>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</si>
  <si>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</si>
  <si>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</si>
  <si>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</si>
  <si>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</si>
  <si>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</si>
  <si>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</si>
  <si>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</si>
  <si>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</si>
  <si>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</si>
  <si>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</si>
  <si>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</si>
  <si>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</si>
  <si>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</si>
  <si>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</si>
  <si>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</si>
  <si>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</si>
  <si>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</si>
  <si>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</si>
  <si>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</si>
  <si>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</si>
  <si>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</si>
  <si>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</si>
  <si>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</si>
  <si>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</si>
  <si>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</si>
  <si>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</si>
  <si>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</si>
  <si>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</si>
  <si>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</si>
  <si>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</si>
  <si>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</si>
  <si>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</si>
  <si>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</si>
  <si>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</si>
  <si>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</si>
  <si>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</si>
  <si>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</si>
  <si>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</si>
  <si>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</si>
  <si>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</si>
  <si>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</si>
  <si>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</si>
  <si>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</si>
  <si>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</si>
  <si>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</si>
  <si>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</si>
  <si>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</si>
  <si>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</si>
  <si>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</si>
  <si>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</si>
  <si>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</si>
  <si>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</si>
  <si>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</si>
  <si>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</si>
  <si>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</si>
  <si>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</si>
  <si>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</si>
  <si>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</si>
  <si>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</si>
  <si>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</si>
  <si>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</si>
  <si>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</si>
  <si>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</si>
  <si>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</si>
  <si>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</si>
  <si>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</si>
  <si>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</si>
  <si>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</si>
  <si>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</si>
  <si>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</si>
  <si>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</si>
  <si>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</si>
  <si>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</si>
  <si>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</si>
  <si>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</si>
  <si>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</si>
  <si>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</si>
  <si>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</si>
  <si>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</si>
  <si>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</si>
  <si>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</si>
  <si>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</si>
  <si>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</si>
  <si>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</si>
  <si>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</si>
  <si>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</si>
  <si>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</si>
  <si>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</si>
  <si>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</si>
  <si>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</si>
  <si>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</si>
  <si>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</si>
  <si>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</si>
  <si>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</si>
  <si>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</si>
  <si>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</si>
  <si>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</si>
  <si>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</si>
  <si>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</si>
  <si>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</si>
  <si>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</si>
  <si>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</si>
  <si>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</si>
  <si>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</si>
  <si>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</si>
  <si>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</si>
  <si>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</si>
  <si>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</si>
  <si>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</si>
  <si>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</si>
  <si>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</si>
  <si>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</si>
  <si>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</si>
  <si>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</si>
  <si>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</si>
  <si>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</si>
  <si>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</si>
  <si>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</si>
  <si>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</si>
  <si>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</si>
  <si>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</si>
  <si>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</si>
  <si>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</si>
  <si>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</si>
  <si>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</si>
  <si>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</si>
  <si>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</si>
  <si>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</si>
  <si>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</si>
  <si>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</si>
  <si>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</si>
  <si>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</si>
  <si>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</si>
  <si>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</si>
  <si>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</si>
  <si>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</si>
  <si>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</si>
  <si>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</si>
  <si>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</si>
  <si>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</si>
  <si>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</si>
  <si>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</si>
  <si>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</si>
  <si>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</si>
  <si>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</si>
  <si>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</si>
  <si>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</si>
  <si>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</si>
  <si>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</si>
  <si>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</si>
  <si>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</si>
  <si>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</si>
  <si>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</si>
  <si>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</si>
  <si>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</si>
  <si>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</si>
  <si>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</si>
  <si>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</si>
  <si>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</si>
  <si>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</si>
  <si>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</si>
  <si>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</si>
  <si>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</si>
  <si>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</si>
  <si>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</si>
  <si>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</si>
  <si>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</si>
  <si>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</si>
  <si>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</si>
  <si>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</si>
  <si>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</si>
  <si>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</si>
  <si>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</si>
  <si>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</si>
  <si>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</si>
  <si>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</si>
  <si>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</si>
  <si>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</si>
  <si>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</si>
  <si>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</si>
  <si>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</si>
  <si>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</si>
  <si>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</si>
  <si>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</si>
  <si>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</si>
  <si>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</si>
  <si>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</si>
  <si>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</si>
  <si>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</si>
  <si>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</si>
  <si>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</si>
  <si>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</si>
  <si>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</si>
  <si>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</si>
  <si>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</si>
  <si>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</si>
  <si>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</si>
  <si>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</si>
  <si>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</si>
  <si>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</si>
  <si>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</si>
  <si>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</si>
  <si>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</si>
  <si>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</si>
  <si>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</si>
  <si>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</si>
  <si>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</si>
  <si>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</si>
  <si>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</si>
  <si>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</si>
  <si>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</si>
  <si>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</si>
  <si>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</si>
  <si>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</si>
  <si>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</si>
  <si>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</si>
  <si>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</si>
  <si>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</si>
  <si>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</si>
  <si>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</si>
  <si>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</si>
  <si>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</si>
  <si>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</si>
  <si>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</si>
  <si>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</si>
  <si>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</si>
  <si>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</si>
  <si>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</si>
  <si>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</si>
  <si>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</si>
  <si>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</si>
  <si>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</si>
  <si>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</si>
  <si>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</si>
  <si>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</si>
  <si>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</si>
  <si>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</si>
  <si>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</si>
  <si>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</si>
  <si>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</si>
  <si>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</si>
  <si>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</si>
  <si>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</si>
  <si>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</si>
  <si>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</si>
  <si>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</si>
  <si>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</si>
  <si>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</si>
  <si>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</si>
  <si>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</si>
  <si>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</si>
  <si>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</si>
  <si>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</si>
  <si>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</si>
  <si>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</si>
  <si>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</si>
  <si>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</si>
  <si>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</si>
  <si>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</si>
  <si>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</si>
  <si>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</si>
  <si>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</si>
  <si>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</si>
  <si>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</si>
  <si>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</si>
  <si>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</si>
  <si>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</si>
  <si>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</si>
  <si>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</si>
  <si>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</si>
  <si>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</si>
  <si>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</si>
  <si>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</si>
  <si>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</si>
  <si>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</si>
  <si>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</si>
  <si>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</si>
  <si>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</si>
  <si>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</si>
  <si>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</si>
  <si>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</si>
  <si>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</si>
  <si>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</si>
  <si>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</si>
  <si>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</si>
  <si>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</si>
  <si>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</si>
  <si>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</si>
  <si>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</si>
  <si>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</si>
  <si>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</si>
  <si>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</si>
  <si>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</si>
  <si>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</si>
  <si>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</si>
  <si>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</si>
  <si>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</si>
  <si>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</si>
  <si>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</si>
  <si>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</si>
  <si>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</si>
  <si>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</si>
  <si>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</si>
  <si>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</si>
  <si>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</si>
  <si>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</si>
  <si>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</si>
  <si>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</si>
  <si>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</si>
  <si>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</si>
  <si>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</si>
  <si>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</si>
  <si>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</si>
  <si>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</si>
  <si>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</si>
  <si>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</si>
  <si>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</si>
  <si>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</si>
  <si>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</si>
  <si>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</si>
  <si>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</si>
  <si>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</si>
  <si>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</si>
  <si>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</si>
  <si>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</si>
  <si>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</si>
  <si>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</si>
  <si>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</si>
  <si>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</si>
  <si>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</si>
  <si>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</si>
  <si>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</si>
  <si>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</si>
  <si>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</si>
  <si>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</si>
  <si>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</si>
  <si>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</si>
  <si>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</si>
  <si>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</si>
  <si>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</si>
  <si>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</si>
  <si>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</si>
  <si>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</si>
  <si>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</si>
  <si>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</si>
  <si>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</si>
  <si>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</si>
  <si>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</si>
  <si>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</si>
  <si>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</si>
  <si>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</si>
  <si>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</si>
  <si>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</si>
  <si>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</si>
  <si>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</si>
  <si>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</si>
  <si>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</si>
  <si>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</si>
  <si>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</si>
  <si>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</si>
  <si>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</si>
  <si>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</si>
  <si>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</si>
  <si>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</si>
  <si>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</si>
  <si>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</si>
  <si>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</si>
  <si>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</si>
  <si>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</si>
  <si>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</si>
  <si>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</si>
  <si>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</si>
  <si>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</si>
  <si>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</si>
  <si>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</si>
  <si>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</si>
  <si>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</si>
  <si>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</si>
  <si>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</si>
  <si>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</si>
  <si>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</si>
  <si>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</si>
  <si>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</si>
  <si>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</si>
  <si>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</si>
  <si>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</si>
  <si>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</si>
  <si>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</si>
  <si>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</si>
  <si>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</si>
  <si>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</si>
  <si>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</si>
  <si>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</si>
  <si>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</si>
  <si>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</si>
  <si>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</si>
  <si>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</si>
  <si>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</si>
  <si>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</si>
  <si>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</si>
  <si>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</si>
  <si>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</si>
  <si>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</si>
  <si>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</si>
  <si>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</si>
  <si>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</si>
  <si>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</si>
  <si>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</si>
  <si>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Matthias Weber</t>
  </si>
  <si>
    <t>matthias.weber@suedweststrom.de</t>
  </si>
  <si>
    <t>07071 157 3602</t>
  </si>
  <si>
    <t>Meteomedia</t>
  </si>
  <si>
    <t>DE_GBA03</t>
  </si>
  <si>
    <t>DE_GBD03</t>
  </si>
  <si>
    <t>DE_GBH03</t>
  </si>
  <si>
    <t>DE_GGA03</t>
  </si>
  <si>
    <t>DE_GHA03</t>
  </si>
  <si>
    <t>DE_GHD03</t>
  </si>
  <si>
    <t>DE_GKO03</t>
  </si>
  <si>
    <t>DE_GMF03</t>
  </si>
  <si>
    <t>DE_GMK03</t>
  </si>
  <si>
    <t>DE_GPD03</t>
  </si>
  <si>
    <t>DE_GWA03</t>
  </si>
  <si>
    <t>DE_GGB03</t>
  </si>
  <si>
    <t>Stadtwerke Engen</t>
  </si>
  <si>
    <t>9870096100002</t>
  </si>
  <si>
    <t>Eugen-Schändler-Str. 3</t>
  </si>
  <si>
    <t>Engen</t>
  </si>
  <si>
    <t>NCHN007009610000</t>
  </si>
  <si>
    <t>Singen</t>
  </si>
  <si>
    <t>Hohentwiel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</si>
</sst>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7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658</v>
      </c>
      <c r="D4" s="27">
        <v>42261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675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31" t="s">
        <v>676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677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78234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678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505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397</v>
      </c>
      <c r="D29" s="45" t="s">
        <v>678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5"/>
      <c r="E31" s="40"/>
      <c r="F31" s="47"/>
      <c r="G31" s="2"/>
    </row>
    <row r="32" spans="1:15">
      <c r="B32" s="15"/>
      <c r="C32" s="22" t="s">
        <v>424</v>
      </c>
      <c r="D32" s="45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Engen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8">
        <v>9870096100002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1" t="s">
        <v>257</v>
      </c>
      <c r="I11" s="271" t="s">
        <v>260</v>
      </c>
      <c r="J11" s="271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619</v>
      </c>
      <c r="D13" s="33" t="s">
        <v>620</v>
      </c>
      <c r="E13" s="15"/>
      <c r="H13" s="271" t="s">
        <v>620</v>
      </c>
      <c r="I13" s="271" t="s">
        <v>621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679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85</v>
      </c>
      <c r="C18" s="31" t="s">
        <v>370</v>
      </c>
      <c r="D18" s="49" t="s">
        <v>258</v>
      </c>
      <c r="E18" s="15"/>
      <c r="H18" s="269" t="s">
        <v>258</v>
      </c>
      <c r="I18" s="269" t="s">
        <v>136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578</v>
      </c>
      <c r="I19" s="270" t="s">
        <v>492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493</v>
      </c>
      <c r="I20" s="270" t="s">
        <v>494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86</v>
      </c>
      <c r="C22" s="8" t="s">
        <v>617</v>
      </c>
      <c r="D22" s="49" t="s">
        <v>613</v>
      </c>
      <c r="E22" s="15"/>
      <c r="H22" s="267" t="s">
        <v>613</v>
      </c>
      <c r="I22" s="267" t="s">
        <v>614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622</v>
      </c>
      <c r="E23" s="15"/>
      <c r="H23" s="267" t="s">
        <v>616</v>
      </c>
      <c r="I23" s="8" t="s">
        <v>612</v>
      </c>
      <c r="J23" s="8"/>
      <c r="K23" s="8"/>
      <c r="L23" s="268"/>
    </row>
    <row r="24" spans="2:16" ht="15" customHeight="1">
      <c r="B24" s="22"/>
      <c r="C24" s="24" t="s">
        <v>618</v>
      </c>
      <c r="D24" s="24" t="str">
        <f>IF(D22=$H$22,L24,IF(D23=$H$24,M24,N24))</f>
        <v>=&gt;  Q(D) = KW  x  h(T, SLP-Typ)  x  F(WT)</v>
      </c>
      <c r="E24" s="15"/>
      <c r="H24" s="267" t="s">
        <v>615</v>
      </c>
      <c r="I24" s="267" t="s">
        <v>622</v>
      </c>
      <c r="J24" s="8"/>
      <c r="K24" s="8"/>
      <c r="L24" s="270" t="s">
        <v>623</v>
      </c>
      <c r="M24" s="270" t="s">
        <v>625</v>
      </c>
      <c r="N24" s="270" t="s">
        <v>624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372</v>
      </c>
      <c r="C26" s="6" t="s">
        <v>581</v>
      </c>
      <c r="D26" s="42" t="s">
        <v>137</v>
      </c>
      <c r="E26" s="15"/>
      <c r="H26" s="269" t="s">
        <v>135</v>
      </c>
      <c r="I26" s="269" t="s">
        <v>137</v>
      </c>
      <c r="J26" s="267"/>
      <c r="K26" s="267"/>
      <c r="L26" s="268"/>
    </row>
    <row r="27" spans="2:16" ht="15" customHeight="1">
      <c r="B27" s="7"/>
      <c r="C27" s="6" t="s">
        <v>626</v>
      </c>
      <c r="D27" s="42" t="s">
        <v>627</v>
      </c>
      <c r="E27" s="15"/>
      <c r="H27" s="297" t="s">
        <v>627</v>
      </c>
      <c r="I27" s="269" t="s">
        <v>628</v>
      </c>
      <c r="J27" s="269" t="s">
        <v>629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630</v>
      </c>
      <c r="I28" s="270" t="s">
        <v>631</v>
      </c>
      <c r="J28" s="270" t="s">
        <v>632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633</v>
      </c>
      <c r="I29" s="270" t="s">
        <v>634</v>
      </c>
      <c r="J29" s="270" t="s">
        <v>635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497</v>
      </c>
      <c r="C31" s="6" t="s">
        <v>580</v>
      </c>
      <c r="D31" s="42" t="s">
        <v>137</v>
      </c>
      <c r="E31" s="15"/>
      <c r="H31" s="269" t="s">
        <v>135</v>
      </c>
      <c r="I31" s="269" t="s">
        <v>137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636</v>
      </c>
      <c r="I32" s="270" t="s">
        <v>637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638</v>
      </c>
      <c r="I33" s="267" t="s">
        <v>633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552</v>
      </c>
      <c r="C35" s="24" t="s">
        <v>499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553</v>
      </c>
      <c r="C37" s="5" t="s">
        <v>367</v>
      </c>
      <c r="D37" s="34">
        <v>1500000</v>
      </c>
      <c r="E37" s="15" t="s">
        <v>510</v>
      </c>
      <c r="I37" s="267"/>
      <c r="J37" s="267"/>
      <c r="K37" s="267"/>
      <c r="L37" s="267"/>
      <c r="M37" s="268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554</v>
      </c>
      <c r="C40" s="5" t="s">
        <v>368</v>
      </c>
      <c r="D40" s="36">
        <v>500</v>
      </c>
      <c r="E40" s="15" t="s">
        <v>544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543</v>
      </c>
    </row>
    <row r="44" spans="2:39" ht="18" customHeight="1">
      <c r="C44" s="3" t="s">
        <v>545</v>
      </c>
    </row>
    <row r="45" spans="2:39" ht="18" customHeight="1">
      <c r="C45" s="3"/>
    </row>
    <row r="46" spans="2:39" ht="15" customHeight="1">
      <c r="B46" s="22" t="s">
        <v>555</v>
      </c>
      <c r="C46" s="60" t="s">
        <v>579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590</v>
      </c>
      <c r="D48" s="45" t="s">
        <v>678</v>
      </c>
    </row>
    <row r="49" spans="3:4" ht="18" customHeight="1">
      <c r="C49" s="22" t="s">
        <v>591</v>
      </c>
      <c r="D49" s="45"/>
    </row>
    <row r="50" spans="3:4" ht="18" customHeight="1">
      <c r="C50" s="22" t="s">
        <v>592</v>
      </c>
      <c r="D50" s="45"/>
    </row>
    <row r="51" spans="3:4" ht="18" customHeight="1">
      <c r="C51" s="22" t="s">
        <v>593</v>
      </c>
      <c r="D51" s="45"/>
    </row>
    <row r="52" spans="3:4" ht="18" customHeight="1">
      <c r="C52" s="22" t="s">
        <v>594</v>
      </c>
      <c r="D52" s="45"/>
    </row>
    <row r="53" spans="3:4" ht="18" customHeight="1">
      <c r="C53" s="22" t="s">
        <v>595</v>
      </c>
      <c r="D53" s="45"/>
    </row>
    <row r="54" spans="3:4" ht="18" customHeight="1">
      <c r="C54" s="22" t="s">
        <v>596</v>
      </c>
      <c r="D54" s="45"/>
    </row>
    <row r="55" spans="3:4" ht="18" customHeight="1">
      <c r="C55" s="22" t="s">
        <v>597</v>
      </c>
      <c r="D55" s="45"/>
    </row>
    <row r="56" spans="3:4" ht="18" customHeight="1">
      <c r="C56" s="22" t="s">
        <v>598</v>
      </c>
      <c r="D56" s="45"/>
    </row>
    <row r="57" spans="3:4" ht="18" customHeight="1">
      <c r="C57" s="22" t="s">
        <v>599</v>
      </c>
      <c r="D57" s="45"/>
    </row>
    <row r="58" spans="3:4" ht="18" customHeight="1">
      <c r="C58" s="22" t="s">
        <v>600</v>
      </c>
      <c r="D58" s="45"/>
    </row>
    <row r="59" spans="3:4" ht="18" customHeight="1">
      <c r="C59" s="22" t="s">
        <v>601</v>
      </c>
      <c r="D59" s="45"/>
    </row>
    <row r="60" spans="3:4" ht="18" customHeight="1">
      <c r="C60" s="22" t="s">
        <v>602</v>
      </c>
      <c r="D60" s="45"/>
    </row>
    <row r="61" spans="3:4" ht="18" customHeight="1">
      <c r="C61" s="22" t="s">
        <v>603</v>
      </c>
      <c r="D61" s="45"/>
    </row>
    <row r="62" spans="3:4" ht="18" customHeight="1">
      <c r="C62" s="22" t="s">
        <v>604</v>
      </c>
      <c r="D62" s="45"/>
    </row>
  </sheetData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9" zoomScale="70" zoomScaleNormal="70" workbookViewId="0">
      <selection activeCell="G55" sqref="G5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547</v>
      </c>
    </row>
    <row r="3" spans="2:56" ht="15" customHeight="1">
      <c r="B3" s="170"/>
    </row>
    <row r="4" spans="2:56">
      <c r="B4" s="130"/>
      <c r="C4" s="56" t="s">
        <v>449</v>
      </c>
      <c r="D4" s="57"/>
      <c r="E4" s="330" t="str">
        <f>Netzbetreiber!D9</f>
        <v>Stadtwerke Engen</v>
      </c>
      <c r="F4" s="330"/>
      <c r="G4" s="3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29" t="str">
        <f>Netzbetreiber!D11</f>
        <v>9870096100002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1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1</v>
      </c>
      <c r="G10" s="57"/>
      <c r="H10" s="171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3" t="str">
        <f>INDEX('SLP-Verfahren'!D48:D62,'SLP-Temp-Gebiet #01'!F10)</f>
        <v>Engen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588</v>
      </c>
      <c r="D13" s="342"/>
      <c r="E13" s="342"/>
      <c r="F13" s="181" t="s">
        <v>551</v>
      </c>
      <c r="G13" s="130" t="s">
        <v>549</v>
      </c>
      <c r="H13" s="261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452</v>
      </c>
      <c r="D14" s="343"/>
      <c r="E14" s="89" t="s">
        <v>453</v>
      </c>
      <c r="F14" s="262" t="s">
        <v>86</v>
      </c>
      <c r="G14" s="263" t="s">
        <v>575</v>
      </c>
      <c r="H14" s="51">
        <v>0</v>
      </c>
      <c r="I14" s="57"/>
      <c r="J14" s="130"/>
      <c r="K14" s="130"/>
      <c r="L14" s="130"/>
      <c r="M14" s="130"/>
      <c r="N14" s="130"/>
      <c r="O14" s="332" t="s">
        <v>655</v>
      </c>
      <c r="R14" s="207" t="s">
        <v>567</v>
      </c>
      <c r="S14" s="207" t="s">
        <v>568</v>
      </c>
      <c r="T14" s="207" t="s">
        <v>569</v>
      </c>
      <c r="U14" s="207" t="s">
        <v>570</v>
      </c>
      <c r="V14" s="207" t="s">
        <v>550</v>
      </c>
      <c r="W14" s="207" t="s">
        <v>571</v>
      </c>
      <c r="X14" s="207" t="s">
        <v>572</v>
      </c>
      <c r="Y14" s="207" t="s">
        <v>573</v>
      </c>
      <c r="Z14" s="207" t="s">
        <v>574</v>
      </c>
      <c r="AA14" s="207" t="s">
        <v>575</v>
      </c>
      <c r="AB14" s="207" t="s">
        <v>576</v>
      </c>
      <c r="AC14" s="207" t="s">
        <v>577</v>
      </c>
    </row>
    <row r="15" spans="2:56" ht="19.5" customHeight="1">
      <c r="B15" s="130"/>
      <c r="C15" s="343" t="s">
        <v>389</v>
      </c>
      <c r="D15" s="343"/>
      <c r="E15" s="89" t="s">
        <v>453</v>
      </c>
      <c r="F15" s="262" t="s">
        <v>72</v>
      </c>
      <c r="G15" s="263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662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372</v>
      </c>
      <c r="AH15" s="260" t="s">
        <v>497</v>
      </c>
      <c r="AI15" s="260" t="s">
        <v>552</v>
      </c>
      <c r="AJ15" s="260" t="s">
        <v>553</v>
      </c>
      <c r="AK15" s="260" t="s">
        <v>554</v>
      </c>
      <c r="AL15" s="260" t="s">
        <v>555</v>
      </c>
      <c r="AM15" s="260" t="s">
        <v>556</v>
      </c>
      <c r="AN15" s="260" t="s">
        <v>557</v>
      </c>
      <c r="AO15" s="260" t="s">
        <v>558</v>
      </c>
      <c r="AP15" s="260" t="s">
        <v>559</v>
      </c>
      <c r="AQ15" s="260" t="s">
        <v>560</v>
      </c>
      <c r="AR15" s="260" t="s">
        <v>561</v>
      </c>
      <c r="AS15" s="260" t="s">
        <v>562</v>
      </c>
      <c r="AT15" s="260" t="s">
        <v>563</v>
      </c>
      <c r="AU15" s="260" t="s">
        <v>564</v>
      </c>
      <c r="AV15" s="260" t="s">
        <v>565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521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527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522</v>
      </c>
      <c r="D20" s="178" t="s">
        <v>517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529</v>
      </c>
      <c r="D21" s="153" t="s">
        <v>519</v>
      </c>
      <c r="E21" s="281">
        <v>0.6</v>
      </c>
      <c r="F21" s="281">
        <v>0.4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540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6" t="s">
        <v>662</v>
      </c>
      <c r="F23" s="156" t="s">
        <v>662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3" t="s">
        <v>143</v>
      </c>
      <c r="Q23" s="209"/>
      <c r="R23" s="67" t="s">
        <v>140</v>
      </c>
      <c r="S23" s="67" t="s">
        <v>506</v>
      </c>
      <c r="T23" s="288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524</v>
      </c>
      <c r="D24" s="186"/>
      <c r="E24" s="341" t="s">
        <v>680</v>
      </c>
      <c r="F24" s="156" t="s">
        <v>681</v>
      </c>
      <c r="G24" s="156"/>
      <c r="H24" s="156"/>
      <c r="I24" s="156"/>
      <c r="J24" s="156"/>
      <c r="K24" s="156"/>
      <c r="L24" s="156"/>
      <c r="M24" s="156"/>
      <c r="N24" s="156"/>
      <c r="O24" s="183" t="s">
        <v>525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518</v>
      </c>
      <c r="D25" s="186"/>
      <c r="E25" s="160">
        <v>198769</v>
      </c>
      <c r="F25" s="160">
        <v>109240</v>
      </c>
      <c r="G25" s="160"/>
      <c r="H25" s="160"/>
      <c r="I25" s="160"/>
      <c r="J25" s="160"/>
      <c r="K25" s="160"/>
      <c r="L25" s="160"/>
      <c r="M25" s="160"/>
      <c r="N25" s="160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3" t="s">
        <v>143</v>
      </c>
      <c r="Q26" s="209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1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530</v>
      </c>
      <c r="D31" s="184" t="s">
        <v>255</v>
      </c>
      <c r="E31" s="279"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536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3" t="s">
        <v>143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3" t="s">
        <v>143</v>
      </c>
      <c r="Q34" s="209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3" t="s">
        <v>143</v>
      </c>
      <c r="Q35" s="209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3" t="s">
        <v>143</v>
      </c>
      <c r="Q36" s="209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534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535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528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532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533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538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539</v>
      </c>
      <c r="D46" s="199" t="s">
        <v>537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537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582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522</v>
      </c>
      <c r="D54" s="178" t="s">
        <v>517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529</v>
      </c>
      <c r="D55" s="153" t="s">
        <v>519</v>
      </c>
      <c r="E55" s="279">
        <v>0.6</v>
      </c>
      <c r="F55" s="279">
        <v>0.4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540</v>
      </c>
      <c r="D56" s="184">
        <f>SUMPRODUCT(E56:N56,E53:N53)</f>
        <v>2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6" t="str">
        <f>E23</f>
        <v>Meteomedia</v>
      </c>
      <c r="F57" s="156" t="str">
        <f t="shared" ref="F57:N57" si="7">F23</f>
        <v>Meteomedia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524</v>
      </c>
      <c r="D58" s="186"/>
      <c r="E58" s="156" t="str">
        <f>E24</f>
        <v>Singen</v>
      </c>
      <c r="F58" s="156" t="str">
        <f t="shared" ref="F58:N58" si="8">F24</f>
        <v>Hohentwiel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525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518</v>
      </c>
      <c r="D59" s="186"/>
      <c r="E59" s="160">
        <f>E25</f>
        <v>198769</v>
      </c>
      <c r="F59" s="160">
        <f t="shared" ref="F59:N59" si="9">F25</f>
        <v>109240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530</v>
      </c>
      <c r="D65" s="184" t="s">
        <v>255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536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146</v>
      </c>
    </row>
    <row r="67" spans="2:15">
      <c r="B67" s="181"/>
      <c r="C67" s="185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143</v>
      </c>
    </row>
    <row r="68" spans="2:15">
      <c r="B68" s="181"/>
      <c r="C68" s="185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143</v>
      </c>
    </row>
    <row r="69" spans="2:15">
      <c r="B69" s="181"/>
      <c r="C69" s="185" t="s">
        <v>609</v>
      </c>
      <c r="D69" s="153" t="s">
        <v>610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143</v>
      </c>
    </row>
    <row r="70" spans="2:15">
      <c r="B70" s="181"/>
      <c r="C70" s="190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143</v>
      </c>
    </row>
    <row r="71" spans="2:15"/>
    <row r="72" spans="2:15" ht="15.75" customHeight="1">
      <c r="C72" s="344" t="s">
        <v>583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I22:N22 F52 G24:N24 G70:N70 E33:N34 E69:N69 G25:N25 E32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547</v>
      </c>
    </row>
    <row r="3" spans="2:56" ht="15" customHeight="1">
      <c r="B3" s="170"/>
    </row>
    <row r="4" spans="2:56">
      <c r="B4" s="130"/>
      <c r="C4" s="56" t="s">
        <v>449</v>
      </c>
      <c r="D4" s="57"/>
      <c r="E4" s="330" t="str">
        <f>Netzbetreiber!$D$9</f>
        <v>Stadtwerke Engen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29" t="str">
        <f>Netzbetreiber!$D$11</f>
        <v>9870096100002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1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2</v>
      </c>
      <c r="G10" s="57"/>
      <c r="H10" s="171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588</v>
      </c>
      <c r="D13" s="342"/>
      <c r="E13" s="342"/>
      <c r="F13" s="181" t="s">
        <v>551</v>
      </c>
      <c r="G13" s="130" t="s">
        <v>549</v>
      </c>
      <c r="H13" s="261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452</v>
      </c>
      <c r="D14" s="343"/>
      <c r="E14" s="89" t="s">
        <v>453</v>
      </c>
      <c r="F14" s="262" t="s">
        <v>86</v>
      </c>
      <c r="G14" s="263" t="s">
        <v>575</v>
      </c>
      <c r="H14" s="51">
        <v>0</v>
      </c>
      <c r="I14" s="57"/>
      <c r="J14" s="130"/>
      <c r="K14" s="130"/>
      <c r="L14" s="130"/>
      <c r="M14" s="130"/>
      <c r="N14" s="130"/>
      <c r="O14" s="332" t="s">
        <v>655</v>
      </c>
      <c r="R14" s="207" t="s">
        <v>567</v>
      </c>
      <c r="S14" s="207" t="s">
        <v>568</v>
      </c>
      <c r="T14" s="207" t="s">
        <v>569</v>
      </c>
      <c r="U14" s="207" t="s">
        <v>570</v>
      </c>
      <c r="V14" s="207" t="s">
        <v>550</v>
      </c>
      <c r="W14" s="207" t="s">
        <v>571</v>
      </c>
      <c r="X14" s="207" t="s">
        <v>572</v>
      </c>
      <c r="Y14" s="207" t="s">
        <v>573</v>
      </c>
      <c r="Z14" s="207" t="s">
        <v>574</v>
      </c>
      <c r="AA14" s="207" t="s">
        <v>575</v>
      </c>
      <c r="AB14" s="207" t="s">
        <v>576</v>
      </c>
      <c r="AC14" s="207" t="s">
        <v>577</v>
      </c>
    </row>
    <row r="15" spans="2:56" ht="19.5" customHeight="1">
      <c r="B15" s="130"/>
      <c r="C15" s="343" t="s">
        <v>389</v>
      </c>
      <c r="D15" s="343"/>
      <c r="E15" s="89" t="s">
        <v>453</v>
      </c>
      <c r="F15" s="262" t="s">
        <v>72</v>
      </c>
      <c r="G15" s="263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531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372</v>
      </c>
      <c r="AH15" s="260" t="s">
        <v>497</v>
      </c>
      <c r="AI15" s="260" t="s">
        <v>552</v>
      </c>
      <c r="AJ15" s="260" t="s">
        <v>553</v>
      </c>
      <c r="AK15" s="260" t="s">
        <v>554</v>
      </c>
      <c r="AL15" s="260" t="s">
        <v>555</v>
      </c>
      <c r="AM15" s="260" t="s">
        <v>556</v>
      </c>
      <c r="AN15" s="260" t="s">
        <v>557</v>
      </c>
      <c r="AO15" s="260" t="s">
        <v>558</v>
      </c>
      <c r="AP15" s="260" t="s">
        <v>559</v>
      </c>
      <c r="AQ15" s="260" t="s">
        <v>560</v>
      </c>
      <c r="AR15" s="260" t="s">
        <v>561</v>
      </c>
      <c r="AS15" s="260" t="s">
        <v>562</v>
      </c>
      <c r="AT15" s="260" t="s">
        <v>563</v>
      </c>
      <c r="AU15" s="260" t="s">
        <v>564</v>
      </c>
      <c r="AV15" s="260" t="s">
        <v>565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521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527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522</v>
      </c>
      <c r="D20" s="178" t="s">
        <v>517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529</v>
      </c>
      <c r="D21" s="153" t="s">
        <v>519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540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3" t="s">
        <v>143</v>
      </c>
      <c r="Q23" s="209"/>
      <c r="R23" s="67" t="s">
        <v>140</v>
      </c>
      <c r="S23" s="67" t="s">
        <v>506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524</v>
      </c>
      <c r="D24" s="186"/>
      <c r="E24" s="156" t="s">
        <v>584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3" t="s">
        <v>525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518</v>
      </c>
      <c r="D25" s="186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3" t="s">
        <v>143</v>
      </c>
      <c r="Q26" s="209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530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536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3" t="s">
        <v>143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3" t="s">
        <v>143</v>
      </c>
      <c r="Q34" s="209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3" t="s">
        <v>143</v>
      </c>
      <c r="Q35" s="209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3" t="s">
        <v>143</v>
      </c>
      <c r="Q36" s="209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534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535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528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532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533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538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539</v>
      </c>
      <c r="D46" s="199" t="s">
        <v>537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537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582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522</v>
      </c>
      <c r="D54" s="178" t="s">
        <v>517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529</v>
      </c>
      <c r="D55" s="153" t="s">
        <v>519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540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524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525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518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530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536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146</v>
      </c>
    </row>
    <row r="67" spans="2:15">
      <c r="B67" s="181"/>
      <c r="C67" s="185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143</v>
      </c>
    </row>
    <row r="68" spans="2:15">
      <c r="B68" s="181"/>
      <c r="C68" s="185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143</v>
      </c>
    </row>
    <row r="69" spans="2:15">
      <c r="B69" s="181"/>
      <c r="C69" s="185" t="s">
        <v>609</v>
      </c>
      <c r="D69" s="153" t="s">
        <v>610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143</v>
      </c>
    </row>
    <row r="70" spans="2:15">
      <c r="B70" s="181"/>
      <c r="C70" s="190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143</v>
      </c>
    </row>
    <row r="71" spans="2:15"/>
    <row r="72" spans="2:15" ht="15.75" customHeight="1">
      <c r="C72" s="344" t="s">
        <v>583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28" sqref="E2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Engen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Angaben gelten für alle Netzgebiete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9870096100002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42278</v>
      </c>
      <c r="E8" s="130"/>
      <c r="F8" s="130"/>
      <c r="H8" s="128" t="s">
        <v>499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148</v>
      </c>
      <c r="E10" s="272" t="s">
        <v>514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639</v>
      </c>
      <c r="M10" s="150" t="s">
        <v>648</v>
      </c>
      <c r="N10" s="151" t="s">
        <v>649</v>
      </c>
      <c r="O10" s="151" t="s">
        <v>650</v>
      </c>
      <c r="P10" s="152" t="s">
        <v>651</v>
      </c>
      <c r="Q10" s="146" t="s">
        <v>640</v>
      </c>
      <c r="R10" s="136" t="s">
        <v>641</v>
      </c>
      <c r="S10" s="137" t="s">
        <v>642</v>
      </c>
      <c r="T10" s="137" t="s">
        <v>643</v>
      </c>
      <c r="U10" s="137" t="s">
        <v>644</v>
      </c>
      <c r="V10" s="137" t="s">
        <v>645</v>
      </c>
      <c r="W10" s="137" t="s">
        <v>646</v>
      </c>
      <c r="X10" s="138" t="s">
        <v>647</v>
      </c>
      <c r="Y10" s="294" t="s">
        <v>652</v>
      </c>
    </row>
    <row r="11" spans="2:26" ht="15.75" thickBot="1">
      <c r="B11" s="139" t="s">
        <v>500</v>
      </c>
      <c r="C11" s="140" t="s">
        <v>513</v>
      </c>
      <c r="D11" s="293" t="s">
        <v>248</v>
      </c>
      <c r="E11" s="340" t="s">
        <v>520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248</v>
      </c>
      <c r="E12" s="164" t="s">
        <v>4</v>
      </c>
      <c r="F12" s="296" t="str">
        <f>VLOOKUP($E12,'BDEW-Standard'!$B$3:$M$158,F$9,0)</f>
        <v>D13</v>
      </c>
      <c r="H12" s="273">
        <f>ROUND(VLOOKUP($E12,'BDEW-Standard'!$B$3:$M$158,H$9,0),7)</f>
        <v>3.0469694999999999</v>
      </c>
      <c r="I12" s="273">
        <f>ROUND(VLOOKUP($E12,'BDEW-Standard'!$B$3:$M$158,I$9,0),7)</f>
        <v>-37.183314099999997</v>
      </c>
      <c r="J12" s="273">
        <f>ROUND(VLOOKUP($E12,'BDEW-Standard'!$B$3:$M$158,J$9,0),7)</f>
        <v>5.6727847000000002</v>
      </c>
      <c r="K12" s="273">
        <f>ROUND(VLOOKUP($E12,'BDEW-Standard'!$B$3:$M$158,K$9,0),7)</f>
        <v>9.6193100000000004E-2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1.0075192723557669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26" si="2"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248</v>
      </c>
      <c r="E13" s="164" t="s">
        <v>587</v>
      </c>
      <c r="F13" s="296" t="str">
        <f>VLOOKUP($E13,'BDEW-Standard'!$B$3:$M$158,F$9,0)</f>
        <v>D23</v>
      </c>
      <c r="H13" s="273">
        <f>ROUND(VLOOKUP($E13,'BDEW-Standard'!$B$3:$M$158,H$9,0),7)</f>
        <v>2.3877617999999998</v>
      </c>
      <c r="I13" s="273">
        <f>ROUND(VLOOKUP($E13,'BDEW-Standard'!$B$3:$M$158,I$9,0),7)</f>
        <v>-34.721360500000003</v>
      </c>
      <c r="J13" s="273">
        <f>ROUND(VLOOKUP($E13,'BDEW-Standard'!$B$3:$M$158,J$9,0),7)</f>
        <v>5.8164303999999998</v>
      </c>
      <c r="K13" s="273">
        <f>ROUND(VLOOKUP($E13,'BDEW-Standard'!$B$3:$M$158,K$9,0),7)</f>
        <v>0.12081939999999999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1.0365184142102302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248</v>
      </c>
      <c r="E14" s="164" t="s">
        <v>663</v>
      </c>
      <c r="F14" s="296" t="str">
        <f>VLOOKUP($E14,'BDEW-Standard'!$B$3:$M$158,F$9,0)</f>
        <v>BA3</v>
      </c>
      <c r="H14" s="273">
        <f>ROUND(VLOOKUP($E14,'BDEW-Standard'!$B$3:$M$158,H$9,0),7)</f>
        <v>0.62619619999999998</v>
      </c>
      <c r="I14" s="273">
        <f>ROUND(VLOOKUP($E14,'BDEW-Standard'!$B$3:$M$158,I$9,0),7)</f>
        <v>-33</v>
      </c>
      <c r="J14" s="273">
        <f>ROUND(VLOOKUP($E14,'BDEW-Standard'!$B$3:$M$158,J$9,0),7)</f>
        <v>5.7212303000000002</v>
      </c>
      <c r="K14" s="273">
        <f>ROUND(VLOOKUP($E14,'BDEW-Standard'!$B$3:$M$158,K$9,0),7)</f>
        <v>0.78556550000000003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1.0711738317583412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248</v>
      </c>
      <c r="E15" s="165" t="s">
        <v>664</v>
      </c>
      <c r="F15" s="296" t="str">
        <f>VLOOKUP($E15,'BDEW-Standard'!$B$3:$M$158,F$9,0)</f>
        <v>BD3</v>
      </c>
      <c r="H15" s="273">
        <f>ROUND(VLOOKUP($E15,'BDEW-Standard'!$B$3:$M$158,H$9,0),7)</f>
        <v>2.9177027</v>
      </c>
      <c r="I15" s="273">
        <f>ROUND(VLOOKUP($E15,'BDEW-Standard'!$B$3:$M$158,I$9,0),7)</f>
        <v>-36.179411700000003</v>
      </c>
      <c r="J15" s="273">
        <f>ROUND(VLOOKUP($E15,'BDEW-Standard'!$B$3:$M$158,J$9,0),7)</f>
        <v>5.9265162</v>
      </c>
      <c r="K15" s="273">
        <f>ROUND(VLOOKUP($E15,'BDEW-Standard'!$B$3:$M$158,K$9,0),7)</f>
        <v>0.11519119999999999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248</v>
      </c>
      <c r="E16" s="164" t="s">
        <v>665</v>
      </c>
      <c r="F16" s="296" t="str">
        <f>VLOOKUP($E16,'BDEW-Standard'!$B$3:$M$158,F$9,0)</f>
        <v>BH3</v>
      </c>
      <c r="H16" s="273">
        <f>ROUND(VLOOKUP($E16,'BDEW-Standard'!$B$3:$M$158,H$9,0),7)</f>
        <v>2.0102471999999998</v>
      </c>
      <c r="I16" s="273">
        <f>ROUND(VLOOKUP($E16,'BDEW-Standard'!$B$3:$M$158,I$9,0),7)</f>
        <v>-35.253212400000002</v>
      </c>
      <c r="J16" s="273">
        <f>ROUND(VLOOKUP($E16,'BDEW-Standard'!$B$3:$M$158,J$9,0),7)</f>
        <v>6.1544406</v>
      </c>
      <c r="K16" s="273">
        <f>ROUND(VLOOKUP($E16,'BDEW-Standard'!$B$3:$M$158,K$9,0),7)</f>
        <v>0.32947409999999999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1.0436896084076008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248</v>
      </c>
      <c r="E17" s="164" t="s">
        <v>666</v>
      </c>
      <c r="F17" s="296" t="str">
        <f>VLOOKUP($E17,'BDEW-Standard'!$B$3:$M$158,F$9,0)</f>
        <v>GA3</v>
      </c>
      <c r="H17" s="273">
        <f>ROUND(VLOOKUP($E17,'BDEW-Standard'!$B$3:$M$158,H$9,0),7)</f>
        <v>2.2850164999999998</v>
      </c>
      <c r="I17" s="273">
        <f>ROUND(VLOOKUP($E17,'BDEW-Standard'!$B$3:$M$158,I$9,0),7)</f>
        <v>-36.287858399999998</v>
      </c>
      <c r="J17" s="273">
        <f>ROUND(VLOOKUP($E17,'BDEW-Standard'!$B$3:$M$158,J$9,0),7)</f>
        <v>6.5885125999999996</v>
      </c>
      <c r="K17" s="273">
        <f>ROUND(VLOOKUP($E17,'BDEW-Standard'!$B$3:$M$158,K$9,0),7)</f>
        <v>0.31505349999999999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1.0096183914256316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248</v>
      </c>
      <c r="E18" s="164" t="s">
        <v>674</v>
      </c>
      <c r="F18" s="296" t="str">
        <f>VLOOKUP($E18,'BDEW-Standard'!$B$3:$M$158,F$9,0)</f>
        <v>GB3</v>
      </c>
      <c r="H18" s="273">
        <f>ROUND(VLOOKUP($E18,'BDEW-Standard'!$B$3:$M$158,H$9,0),7)</f>
        <v>3.2572741999999999</v>
      </c>
      <c r="I18" s="273">
        <f>ROUND(VLOOKUP($E18,'BDEW-Standard'!$B$3:$M$158,I$9,0),7)</f>
        <v>-37.5</v>
      </c>
      <c r="J18" s="273">
        <f>ROUND(VLOOKUP($E18,'BDEW-Standard'!$B$3:$M$158,J$9,0),7)</f>
        <v>6.3462148000000003</v>
      </c>
      <c r="K18" s="273">
        <f>ROUND(VLOOKUP($E18,'BDEW-Standard'!$B$3:$M$158,K$9,0),7)</f>
        <v>8.6622699999999997E-2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0.9584556323619029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248</v>
      </c>
      <c r="E19" s="164" t="s">
        <v>667</v>
      </c>
      <c r="F19" s="296" t="str">
        <f>VLOOKUP($E19,'BDEW-Standard'!$B$3:$M$158,F$9,0)</f>
        <v>HA3</v>
      </c>
      <c r="H19" s="273">
        <f>ROUND(VLOOKUP($E19,'BDEW-Standard'!$B$3:$M$158,H$9,0),7)</f>
        <v>3.5811213999999998</v>
      </c>
      <c r="I19" s="273">
        <f>ROUND(VLOOKUP($E19,'BDEW-Standard'!$B$3:$M$158,I$9,0),7)</f>
        <v>-36.965006500000001</v>
      </c>
      <c r="J19" s="273">
        <f>ROUND(VLOOKUP($E19,'BDEW-Standard'!$B$3:$M$158,J$9,0),7)</f>
        <v>7.2256947</v>
      </c>
      <c r="K19" s="273">
        <f>ROUND(VLOOKUP($E19,'BDEW-Standard'!$B$3:$M$158,K$9,0),7)</f>
        <v>4.4841600000000002E-2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0.97852945357176691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248</v>
      </c>
      <c r="E20" s="164" t="s">
        <v>668</v>
      </c>
      <c r="F20" s="296" t="str">
        <f>VLOOKUP($E20,'BDEW-Standard'!$B$3:$M$158,F$9,0)</f>
        <v>HD3</v>
      </c>
      <c r="H20" s="273">
        <f>ROUND(VLOOKUP($E20,'BDEW-Standard'!$B$3:$M$158,H$9,0),7)</f>
        <v>2.5792510000000002</v>
      </c>
      <c r="I20" s="273">
        <f>ROUND(VLOOKUP($E20,'BDEW-Standard'!$B$3:$M$158,I$9,0),7)</f>
        <v>-35.681614400000001</v>
      </c>
      <c r="J20" s="273">
        <f>ROUND(VLOOKUP($E20,'BDEW-Standard'!$B$3:$M$158,J$9,0),7)</f>
        <v>6.6857975999999999</v>
      </c>
      <c r="K20" s="273">
        <f>ROUND(VLOOKUP($E20,'BDEW-Standard'!$B$3:$M$158,K$9,0),7)</f>
        <v>0.19955410000000001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1.0393994293439688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2"/>
        <v>0.95000000000000018</v>
      </c>
      <c r="Y20" s="292"/>
      <c r="Z20" s="210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248</v>
      </c>
      <c r="E21" s="164" t="s">
        <v>669</v>
      </c>
      <c r="F21" s="296" t="str">
        <f>VLOOKUP($E21,'BDEW-Standard'!$B$3:$M$158,F$9,0)</f>
        <v>KO3</v>
      </c>
      <c r="H21" s="273">
        <f>ROUND(VLOOKUP($E21,'BDEW-Standard'!$B$3:$M$158,H$9,0),7)</f>
        <v>2.7172288</v>
      </c>
      <c r="I21" s="273">
        <f>ROUND(VLOOKUP($E21,'BDEW-Standard'!$B$3:$M$158,I$9,0),7)</f>
        <v>-35.141256300000002</v>
      </c>
      <c r="J21" s="273">
        <f>ROUND(VLOOKUP($E21,'BDEW-Standard'!$B$3:$M$158,J$9,0),7)</f>
        <v>7.1303394999999998</v>
      </c>
      <c r="K21" s="273">
        <f>ROUND(VLOOKUP($E21,'BDEW-Standard'!$B$3:$M$158,K$9,0),7)</f>
        <v>0.14184720000000001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248</v>
      </c>
      <c r="E22" s="164" t="s">
        <v>670</v>
      </c>
      <c r="F22" s="296" t="str">
        <f>VLOOKUP($E22,'BDEW-Standard'!$B$3:$M$158,F$9,0)</f>
        <v>MF3</v>
      </c>
      <c r="H22" s="273">
        <f>ROUND(VLOOKUP($E22,'BDEW-Standard'!$B$3:$M$158,H$9,0),7)</f>
        <v>2.3877617999999998</v>
      </c>
      <c r="I22" s="273">
        <f>ROUND(VLOOKUP($E22,'BDEW-Standard'!$B$3:$M$158,I$9,0),7)</f>
        <v>-34.721360500000003</v>
      </c>
      <c r="J22" s="273">
        <f>ROUND(VLOOKUP($E22,'BDEW-Standard'!$B$3:$M$158,J$9,0),7)</f>
        <v>5.8164303999999998</v>
      </c>
      <c r="K22" s="273">
        <f>ROUND(VLOOKUP($E22,'BDEW-Standard'!$B$3:$M$158,K$9,0),7)</f>
        <v>0.12081939999999999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1.0365184142102302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248</v>
      </c>
      <c r="E23" s="164" t="s">
        <v>671</v>
      </c>
      <c r="F23" s="296" t="str">
        <f>VLOOKUP($E23,'BDEW-Standard'!$B$3:$M$158,F$9,0)</f>
        <v>MK3</v>
      </c>
      <c r="H23" s="273">
        <f>ROUND(VLOOKUP($E23,'BDEW-Standard'!$B$3:$M$158,H$9,0),7)</f>
        <v>2.7882424000000001</v>
      </c>
      <c r="I23" s="273">
        <f>ROUND(VLOOKUP($E23,'BDEW-Standard'!$B$3:$M$158,I$9,0),7)</f>
        <v>-34.880612999999997</v>
      </c>
      <c r="J23" s="273">
        <f>ROUND(VLOOKUP($E23,'BDEW-Standard'!$B$3:$M$158,J$9,0),7)</f>
        <v>6.5951899000000003</v>
      </c>
      <c r="K23" s="273">
        <f>ROUND(VLOOKUP($E23,'BDEW-Standard'!$B$3:$M$158,K$9,0),7)</f>
        <v>5.4032900000000002E-2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1.0622306107520199</v>
      </c>
      <c r="R23" s="274">
        <f>ROUND(VLOOKUP(MID($E23,4,3),'Wochentag F(WT)'!$B$7:$J$22,R$9,0),4)</f>
        <v>1.0699000000000001</v>
      </c>
      <c r="S23" s="274">
        <f>ROUND(VLOOKUP(MID($E23,4,3),'Wochentag F(WT)'!$B$7:$J$22,S$9,0),4)</f>
        <v>1.0365</v>
      </c>
      <c r="T23" s="274">
        <f>ROUND(VLOOKUP(MID($E23,4,3),'Wochentag F(WT)'!$B$7:$J$22,T$9,0),4)</f>
        <v>0.99329999999999996</v>
      </c>
      <c r="U23" s="274">
        <f>ROUND(VLOOKUP(MID($E23,4,3),'Wochentag F(WT)'!$B$7:$J$22,U$9,0),4)</f>
        <v>0.99480000000000002</v>
      </c>
      <c r="V23" s="274">
        <f>ROUND(VLOOKUP(MID($E23,4,3),'Wochentag F(WT)'!$B$7:$J$22,V$9,0),4)</f>
        <v>1.0659000000000001</v>
      </c>
      <c r="W23" s="274">
        <f>ROUND(VLOOKUP(MID($E23,4,3),'Wochentag F(WT)'!$B$7:$J$22,W$9,0),4)</f>
        <v>0.93620000000000003</v>
      </c>
      <c r="X23" s="275">
        <f t="shared" si="2"/>
        <v>0.90339999999999954</v>
      </c>
      <c r="Y23" s="292"/>
      <c r="Z23" s="210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248</v>
      </c>
      <c r="E24" s="164" t="s">
        <v>672</v>
      </c>
      <c r="F24" s="296" t="str">
        <f>VLOOKUP($E24,'BDEW-Standard'!$B$3:$M$158,F$9,0)</f>
        <v>PD3</v>
      </c>
      <c r="H24" s="273">
        <f>ROUND(VLOOKUP($E24,'BDEW-Standard'!$B$3:$M$158,H$9,0),7)</f>
        <v>3.2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9.3848600000000004E-2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248</v>
      </c>
      <c r="E25" s="164" t="s">
        <v>673</v>
      </c>
      <c r="F25" s="296" t="str">
        <f>VLOOKUP($E25,'BDEW-Standard'!$B$3:$M$158,F$9,0)</f>
        <v>WA3</v>
      </c>
      <c r="H25" s="273">
        <f>ROUND(VLOOKUP($E25,'BDEW-Standard'!$B$3:$M$158,H$9,0),7)</f>
        <v>0.76572899999999999</v>
      </c>
      <c r="I25" s="273">
        <f>ROUND(VLOOKUP($E25,'BDEW-Standard'!$B$3:$M$158,I$9,0),7)</f>
        <v>-36.023791199999998</v>
      </c>
      <c r="J25" s="273">
        <f>ROUND(VLOOKUP($E25,'BDEW-Standard'!$B$3:$M$158,J$9,0),7)</f>
        <v>4.8662747</v>
      </c>
      <c r="K25" s="273">
        <f>ROUND(VLOOKUP($E25,'BDEW-Standard'!$B$3:$M$158,K$9,0),7)</f>
        <v>0.80494250000000001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1.0804258319686442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/>
      <c r="Z25" s="210"/>
    </row>
    <row r="26" spans="2:26" s="143" customFormat="1">
      <c r="B26" s="144">
        <v>15</v>
      </c>
      <c r="C26" s="145" t="str">
        <f t="shared" si="0"/>
        <v>Angaben gelten für alle Netzgebiete</v>
      </c>
      <c r="D26" s="62" t="s">
        <v>248</v>
      </c>
      <c r="E26" s="164" t="s">
        <v>5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dataConsolidate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 E12 E13 E14 E15 E16 E17 E18 E19 E20 E21 E22 E23 E24 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allowBlank="1" showInputMessage="1" showErrorMessage="1">
          <x14:formula1>
            <xm:f>'BDEW-Standard'!$B$3:$B$158</xm:f>
          </x14:formula1>
          <xm:sqref>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 E13 E14 E15 E16 E17 E18 E19 E20 E21 E22 E23 E24 E25 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Engen</v>
      </c>
      <c r="D4" s="76"/>
      <c r="G4" s="76"/>
      <c r="I4" s="76"/>
      <c r="J4" s="77"/>
      <c r="M4" s="86" t="s">
        <v>542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9870096100002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462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50" t="s">
        <v>586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399</v>
      </c>
      <c r="G10" s="348"/>
      <c r="H10" s="348"/>
      <c r="I10" s="348"/>
      <c r="J10" s="348"/>
      <c r="K10" s="348"/>
      <c r="L10" s="349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3">
        <f>MIN(SUMPRODUCT($M$11:$AD$11,M12:AD12),1)</f>
        <v>1</v>
      </c>
      <c r="F12" s="300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4">
        <f t="shared" si="0"/>
        <v>0</v>
      </c>
      <c r="F14" s="301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4">
        <f t="shared" si="0"/>
        <v>0</v>
      </c>
      <c r="F15" s="301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4">
        <f t="shared" si="0"/>
        <v>1</v>
      </c>
      <c r="F16" s="301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4">
        <f t="shared" si="0"/>
        <v>1</v>
      </c>
      <c r="F17" s="301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4">
        <f t="shared" si="0"/>
        <v>1</v>
      </c>
      <c r="F18" s="301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4">
        <f t="shared" si="0"/>
        <v>1</v>
      </c>
      <c r="F19" s="301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653</v>
      </c>
      <c r="C20" s="117"/>
      <c r="D20" s="111">
        <v>12</v>
      </c>
      <c r="E20" s="304">
        <f t="shared" si="0"/>
        <v>1</v>
      </c>
      <c r="F20" s="301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4">
        <f t="shared" si="0"/>
        <v>1</v>
      </c>
      <c r="F21" s="301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4">
        <f t="shared" si="0"/>
        <v>1</v>
      </c>
      <c r="F22" s="301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4">
        <f t="shared" si="0"/>
        <v>1</v>
      </c>
      <c r="F23" s="301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4">
        <f t="shared" si="0"/>
        <v>0</v>
      </c>
      <c r="F24" s="301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4">
        <f t="shared" si="0"/>
        <v>0</v>
      </c>
      <c r="F25" s="301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4">
        <f t="shared" si="0"/>
        <v>1</v>
      </c>
      <c r="F26" s="301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4">
        <f t="shared" si="0"/>
        <v>0</v>
      </c>
      <c r="F27" s="301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4">
        <f t="shared" si="0"/>
        <v>1</v>
      </c>
      <c r="F28" s="301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4">
        <f t="shared" si="0"/>
        <v>0</v>
      </c>
      <c r="F29" s="301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4">
        <f t="shared" si="0"/>
        <v>0</v>
      </c>
      <c r="F30" s="301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4">
        <f t="shared" si="0"/>
        <v>1</v>
      </c>
      <c r="F31" s="301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4">
        <f t="shared" si="0"/>
        <v>1</v>
      </c>
      <c r="F32" s="301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5">
        <f t="shared" si="0"/>
        <v>0</v>
      </c>
      <c r="F33" s="302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348</v>
      </c>
      <c r="B1" s="212">
        <v>42173</v>
      </c>
      <c r="D1" s="131" t="s">
        <v>458</v>
      </c>
      <c r="F1" s="213" t="s">
        <v>548</v>
      </c>
      <c r="N1" s="214"/>
    </row>
    <row r="2" spans="1:14" ht="25.5">
      <c r="A2" s="215" t="s">
        <v>272</v>
      </c>
      <c r="B2" s="216" t="s">
        <v>147</v>
      </c>
      <c r="C2" s="217" t="s">
        <v>149</v>
      </c>
      <c r="D2" s="218" t="s">
        <v>150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71</v>
      </c>
      <c r="J2" s="219" t="s">
        <v>151</v>
      </c>
      <c r="K2" s="219" t="s">
        <v>152</v>
      </c>
      <c r="L2" s="219" t="s">
        <v>153</v>
      </c>
      <c r="M2" s="221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154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155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156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157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158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159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160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161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162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163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656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164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165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166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167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168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169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170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171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172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173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174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175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176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177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178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179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180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181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182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183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184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185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186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187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188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189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190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191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192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193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194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195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196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197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198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199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200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201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202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203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204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205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206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207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208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209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210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211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212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213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214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215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216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217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218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219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220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221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222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223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224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225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226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227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228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229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230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231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232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233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234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235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236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237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238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239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240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241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242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243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244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1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246</v>
      </c>
      <c r="B96" s="128" t="s">
        <v>56</v>
      </c>
      <c r="C96" s="128" t="s">
        <v>323</v>
      </c>
      <c r="D96" s="231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246</v>
      </c>
      <c r="B97" s="128" t="s">
        <v>61</v>
      </c>
      <c r="C97" s="128" t="s">
        <v>328</v>
      </c>
      <c r="D97" s="231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246</v>
      </c>
      <c r="B98" s="128" t="s">
        <v>66</v>
      </c>
      <c r="C98" s="128" t="s">
        <v>333</v>
      </c>
      <c r="D98" s="231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246</v>
      </c>
      <c r="B99" s="128" t="s">
        <v>19</v>
      </c>
      <c r="C99" s="128" t="s">
        <v>286</v>
      </c>
      <c r="D99" s="231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1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1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1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1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1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1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1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1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1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1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1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1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1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1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1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1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1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1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1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1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1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1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1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1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1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1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1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1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1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1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1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1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1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1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1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1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1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1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1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1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1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1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1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1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1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1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1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1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1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1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1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1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1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1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1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1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1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1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1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459</v>
      </c>
      <c r="B1" s="128"/>
      <c r="D1" s="213" t="s">
        <v>548</v>
      </c>
    </row>
    <row r="2" spans="1:16">
      <c r="A2" s="233"/>
      <c r="B2" s="232" t="s">
        <v>460</v>
      </c>
    </row>
    <row r="3" spans="1:16" ht="20.100000000000001" customHeight="1">
      <c r="A3" s="352" t="s">
        <v>249</v>
      </c>
      <c r="B3" s="234" t="s">
        <v>87</v>
      </c>
      <c r="C3" s="235"/>
      <c r="D3" s="354" t="s">
        <v>461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88</v>
      </c>
      <c r="E4" s="240" t="s">
        <v>89</v>
      </c>
      <c r="F4" s="240" t="s">
        <v>90</v>
      </c>
      <c r="G4" s="240" t="s">
        <v>91</v>
      </c>
      <c r="H4" s="240" t="s">
        <v>92</v>
      </c>
      <c r="I4" s="240" t="s">
        <v>93</v>
      </c>
      <c r="J4" s="240" t="s">
        <v>94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95</v>
      </c>
      <c r="C5" s="239"/>
      <c r="D5" s="240" t="s">
        <v>96</v>
      </c>
      <c r="E5" s="240" t="s">
        <v>97</v>
      </c>
      <c r="F5" s="240" t="s">
        <v>98</v>
      </c>
      <c r="G5" s="240" t="s">
        <v>99</v>
      </c>
      <c r="H5" s="240" t="s">
        <v>100</v>
      </c>
      <c r="I5" s="240" t="s">
        <v>101</v>
      </c>
      <c r="J5" s="240" t="s">
        <v>102</v>
      </c>
      <c r="K5" s="240" t="s">
        <v>103</v>
      </c>
      <c r="L5" s="241" t="s">
        <v>104</v>
      </c>
      <c r="M5" s="241" t="s">
        <v>105</v>
      </c>
      <c r="N5" s="243" t="s">
        <v>148</v>
      </c>
      <c r="O5" s="243" t="s">
        <v>251</v>
      </c>
      <c r="P5" s="244" t="s">
        <v>250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106</v>
      </c>
      <c r="C7" s="248" t="s">
        <v>107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103</v>
      </c>
      <c r="M7" s="250">
        <f t="shared" ref="M7:M21" si="0">MAX(D7:J7)</f>
        <v>1</v>
      </c>
      <c r="N7" s="251" t="s">
        <v>369</v>
      </c>
      <c r="O7" s="246"/>
      <c r="P7" s="240"/>
    </row>
    <row r="8" spans="1:16" ht="21" customHeight="1">
      <c r="A8" s="247">
        <v>2</v>
      </c>
      <c r="B8" s="240" t="s">
        <v>108</v>
      </c>
      <c r="C8" s="248" t="s">
        <v>109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103</v>
      </c>
      <c r="M8" s="250">
        <f t="shared" si="0"/>
        <v>1</v>
      </c>
      <c r="N8" s="251" t="s">
        <v>369</v>
      </c>
      <c r="O8" s="246"/>
      <c r="P8" s="240"/>
    </row>
    <row r="9" spans="1:16" ht="21" customHeight="1">
      <c r="A9" s="247">
        <v>3</v>
      </c>
      <c r="B9" s="240" t="s">
        <v>247</v>
      </c>
      <c r="C9" s="252" t="s">
        <v>6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103</v>
      </c>
      <c r="M9" s="250">
        <f t="shared" ref="M9" si="1">MAX(D9:J9)</f>
        <v>1</v>
      </c>
      <c r="N9" s="251" t="s">
        <v>6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110</v>
      </c>
      <c r="C11" s="256" t="s">
        <v>111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97</v>
      </c>
      <c r="M11" s="250">
        <f t="shared" si="0"/>
        <v>1.0522626697461936</v>
      </c>
      <c r="N11" s="251" t="s">
        <v>254</v>
      </c>
      <c r="O11" s="246" t="s">
        <v>252</v>
      </c>
      <c r="P11" s="240"/>
    </row>
    <row r="12" spans="1:16">
      <c r="A12" s="247">
        <v>5</v>
      </c>
      <c r="B12" s="240" t="s">
        <v>112</v>
      </c>
      <c r="C12" s="256" t="s">
        <v>113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96</v>
      </c>
      <c r="M12" s="250">
        <f t="shared" si="0"/>
        <v>1.0358469949391176</v>
      </c>
      <c r="N12" s="251" t="s">
        <v>254</v>
      </c>
      <c r="O12" s="246" t="s">
        <v>252</v>
      </c>
      <c r="P12" s="240"/>
    </row>
    <row r="13" spans="1:16">
      <c r="A13" s="247">
        <v>6</v>
      </c>
      <c r="B13" s="240" t="s">
        <v>114</v>
      </c>
      <c r="C13" s="256" t="s">
        <v>115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96</v>
      </c>
      <c r="M13" s="250">
        <f t="shared" si="0"/>
        <v>1.069856584592316</v>
      </c>
      <c r="N13" s="251" t="s">
        <v>254</v>
      </c>
      <c r="O13" s="246" t="s">
        <v>252</v>
      </c>
      <c r="P13" s="240"/>
    </row>
    <row r="14" spans="1:16" ht="21" customHeight="1">
      <c r="A14" s="247">
        <v>7</v>
      </c>
      <c r="B14" s="240" t="s">
        <v>116</v>
      </c>
      <c r="C14" s="256" t="s">
        <v>117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96</v>
      </c>
      <c r="M14" s="250">
        <f t="shared" si="0"/>
        <v>1.1052461688999999</v>
      </c>
      <c r="N14" s="251" t="s">
        <v>254</v>
      </c>
      <c r="O14" s="246" t="s">
        <v>252</v>
      </c>
      <c r="P14" s="240"/>
    </row>
    <row r="15" spans="1:16" ht="21" customHeight="1">
      <c r="A15" s="247">
        <v>8</v>
      </c>
      <c r="B15" s="240" t="s">
        <v>118</v>
      </c>
      <c r="C15" s="256" t="s">
        <v>119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97</v>
      </c>
      <c r="M15" s="250">
        <f t="shared" si="0"/>
        <v>1.0389446761000001</v>
      </c>
      <c r="N15" s="251" t="s">
        <v>254</v>
      </c>
      <c r="O15" s="246" t="s">
        <v>252</v>
      </c>
      <c r="P15" s="240"/>
    </row>
    <row r="16" spans="1:16" ht="21" customHeight="1">
      <c r="A16" s="247">
        <v>9</v>
      </c>
      <c r="B16" s="240" t="s">
        <v>124</v>
      </c>
      <c r="C16" s="256" t="s">
        <v>125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98</v>
      </c>
      <c r="M16" s="250">
        <f>MAX(D16:J16)</f>
        <v>1.2706602107</v>
      </c>
      <c r="N16" s="251" t="s">
        <v>254</v>
      </c>
      <c r="O16" s="246" t="s">
        <v>252</v>
      </c>
      <c r="P16" s="240"/>
    </row>
    <row r="17" spans="1:16" ht="21" customHeight="1">
      <c r="A17" s="247">
        <v>10</v>
      </c>
      <c r="B17" s="240" t="s">
        <v>120</v>
      </c>
      <c r="C17" s="257" t="s">
        <v>121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101</v>
      </c>
      <c r="M17" s="250">
        <f t="shared" si="0"/>
        <v>1.0355882019</v>
      </c>
      <c r="N17" s="251" t="s">
        <v>254</v>
      </c>
      <c r="O17" s="246" t="s">
        <v>253</v>
      </c>
      <c r="P17" s="240" t="s">
        <v>118</v>
      </c>
    </row>
    <row r="18" spans="1:16" ht="21" customHeight="1">
      <c r="A18" s="247">
        <v>11</v>
      </c>
      <c r="B18" s="240" t="s">
        <v>122</v>
      </c>
      <c r="C18" s="257" t="s">
        <v>123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100</v>
      </c>
      <c r="M18" s="250">
        <f t="shared" si="0"/>
        <v>1.1401797148999999</v>
      </c>
      <c r="N18" s="251" t="s">
        <v>254</v>
      </c>
      <c r="O18" s="246" t="s">
        <v>253</v>
      </c>
      <c r="P18" s="240" t="s">
        <v>124</v>
      </c>
    </row>
    <row r="19" spans="1:16" ht="21" customHeight="1">
      <c r="A19" s="247">
        <v>12</v>
      </c>
      <c r="B19" s="240" t="s">
        <v>126</v>
      </c>
      <c r="C19" s="257" t="s">
        <v>127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99</v>
      </c>
      <c r="M19" s="250">
        <f t="shared" si="0"/>
        <v>1.0552346931000001</v>
      </c>
      <c r="N19" s="251" t="s">
        <v>254</v>
      </c>
      <c r="O19" s="246" t="s">
        <v>253</v>
      </c>
      <c r="P19" s="240" t="s">
        <v>110</v>
      </c>
    </row>
    <row r="20" spans="1:16" ht="21" customHeight="1">
      <c r="A20" s="247">
        <v>13</v>
      </c>
      <c r="B20" s="240" t="s">
        <v>128</v>
      </c>
      <c r="C20" s="257" t="s">
        <v>129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96</v>
      </c>
      <c r="M20" s="250">
        <f t="shared" si="0"/>
        <v>1.0865859003</v>
      </c>
      <c r="N20" s="251" t="s">
        <v>254</v>
      </c>
      <c r="O20" s="246" t="s">
        <v>253</v>
      </c>
      <c r="P20" s="240" t="s">
        <v>112</v>
      </c>
    </row>
    <row r="21" spans="1:16" ht="24.75" customHeight="1">
      <c r="A21" s="247">
        <v>14</v>
      </c>
      <c r="B21" s="240" t="s">
        <v>130</v>
      </c>
      <c r="C21" s="257" t="s">
        <v>131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97</v>
      </c>
      <c r="M21" s="250">
        <f t="shared" si="0"/>
        <v>1.0522626697461936</v>
      </c>
      <c r="N21" s="251" t="s">
        <v>254</v>
      </c>
      <c r="O21" s="246" t="s">
        <v>253</v>
      </c>
      <c r="P21" s="240" t="s">
        <v>118</v>
      </c>
    </row>
    <row r="22" spans="1:16" ht="25.5">
      <c r="A22" s="247">
        <v>15</v>
      </c>
      <c r="B22" s="240" t="s">
        <v>132</v>
      </c>
      <c r="C22" s="258" t="s">
        <v>133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97</v>
      </c>
      <c r="M22" s="250">
        <f>MAX(D22:J22)</f>
        <v>1.03</v>
      </c>
      <c r="N22" s="251" t="s">
        <v>254</v>
      </c>
      <c r="O22" s="246" t="s">
        <v>253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Weber, Matthias, SWS</cp:lastModifiedBy>
  <cp:lastPrinted>2015-03-20T22:59:10Z</cp:lastPrinted>
  <dcterms:created xsi:type="dcterms:W3CDTF">2015-01-15T05:25:41Z</dcterms:created>
  <dcterms:modified xsi:type="dcterms:W3CDTF">2015-09-14T07:21:14Z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</Properties>
</file>