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GB40-Regulierung_kfm\Veröffentlichungspflicht\2017\"/>
    </mc:Choice>
  </mc:AlternateContent>
  <bookViews>
    <workbookView xWindow="240" yWindow="135" windowWidth="18780" windowHeight="12660" tabRatio="784"/>
  </bookViews>
  <sheets>
    <sheet name="Berechnung" sheetId="3" r:id="rId1"/>
    <sheet name="NNE" sheetId="17" state="hidden" r:id="rId2"/>
  </sheets>
  <definedNames>
    <definedName name="_xlnm._FilterDatabase" localSheetId="0" hidden="1">Berechnung!#REF!</definedName>
    <definedName name="_xlnm.Print_Area" localSheetId="0">Berechnung!$A$1:$M$28</definedName>
  </definedNames>
  <calcPr calcId="152511"/>
</workbook>
</file>

<file path=xl/calcChain.xml><?xml version="1.0" encoding="utf-8"?>
<calcChain xmlns="http://schemas.openxmlformats.org/spreadsheetml/2006/main">
  <c r="K4" i="17" l="1"/>
  <c r="K3" i="17"/>
  <c r="F18" i="3" l="1"/>
  <c r="I18" i="3" s="1"/>
  <c r="F19" i="3"/>
  <c r="I19" i="3" s="1"/>
  <c r="H14" i="3"/>
  <c r="H15" i="3"/>
  <c r="H13" i="3"/>
  <c r="I21" i="3" l="1"/>
</calcChain>
</file>

<file path=xl/sharedStrings.xml><?xml version="1.0" encoding="utf-8"?>
<sst xmlns="http://schemas.openxmlformats.org/spreadsheetml/2006/main" count="46" uniqueCount="39">
  <si>
    <t>Entgelte für Sonderkunden mit</t>
  </si>
  <si>
    <t>Arbeit &gt;</t>
  </si>
  <si>
    <t xml:space="preserve">Leistung &gt; </t>
  </si>
  <si>
    <t>kWh oder</t>
  </si>
  <si>
    <t>kWh/h</t>
  </si>
  <si>
    <t>kWh</t>
  </si>
  <si>
    <t>kW</t>
  </si>
  <si>
    <t>Eingabefelder</t>
  </si>
  <si>
    <t>Ergebnisfelder</t>
  </si>
  <si>
    <t>Jahresarbeit</t>
  </si>
  <si>
    <t>Summe</t>
  </si>
  <si>
    <t>ergibt</t>
  </si>
  <si>
    <t>€ / kW</t>
  </si>
  <si>
    <t>inklusive vorgelagertes Netz</t>
  </si>
  <si>
    <t>gültig ab</t>
  </si>
  <si>
    <r>
      <t>WP</t>
    </r>
    <r>
      <rPr>
        <vertAlign val="subscript"/>
        <sz val="10"/>
        <rFont val="Arial"/>
        <family val="2"/>
      </rPr>
      <t>A</t>
    </r>
  </si>
  <si>
    <t>Ct/kWh</t>
  </si>
  <si>
    <r>
      <t>E</t>
    </r>
    <r>
      <rPr>
        <vertAlign val="subscript"/>
        <sz val="10"/>
        <rFont val="Arial"/>
        <family val="2"/>
      </rPr>
      <t>A</t>
    </r>
  </si>
  <si>
    <t>Arbeitspreis</t>
  </si>
  <si>
    <t>Leistungspreis</t>
  </si>
  <si>
    <r>
      <t>AE</t>
    </r>
    <r>
      <rPr>
        <vertAlign val="subscript"/>
        <sz val="10"/>
        <rFont val="Arial"/>
        <family val="2"/>
      </rPr>
      <t>OV</t>
    </r>
  </si>
  <si>
    <r>
      <t>AE</t>
    </r>
    <r>
      <rPr>
        <vertAlign val="subscript"/>
        <sz val="10"/>
        <rFont val="Arial"/>
        <family val="2"/>
      </rPr>
      <t>OT</t>
    </r>
  </si>
  <si>
    <t>max. Leistung</t>
  </si>
  <si>
    <t>Cent/kWh</t>
  </si>
  <si>
    <t>Euro/kW</t>
  </si>
  <si>
    <t>Berechnungen:</t>
  </si>
  <si>
    <t>Entgelte für Deutschland und Schweiz</t>
  </si>
  <si>
    <t>Entgelt-Rechner für Gaskunden mit Leistungsmessung</t>
  </si>
  <si>
    <r>
      <t>LE</t>
    </r>
    <r>
      <rPr>
        <vertAlign val="subscript"/>
        <sz val="10"/>
        <rFont val="Arial"/>
        <family val="2"/>
      </rPr>
      <t>OV</t>
    </r>
  </si>
  <si>
    <r>
      <t>LE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</si>
  <si>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</si>
  <si>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L</t>
    </r>
  </si>
  <si>
    <t>Für Rechner auf 4 Stellen nach dem Komma runden!</t>
  </si>
  <si>
    <t>Das Netzentgelt besteht aus einem Arbeitspreis in Cent / kWh und einem Jahresleistungspreis
in Euro / kW und wird kundenindividuell ermittelt.</t>
  </si>
  <si>
    <t>Die oben genannten Preise sind reine Nettopreise für die Netznutzung.</t>
  </si>
  <si>
    <t>gültig ab 01.01.2018</t>
  </si>
  <si>
    <t>Nicht enthalten sind u.a. die Preise für Messstellenbetrieb und Messung, sowie Steuern und Abgaben.</t>
  </si>
  <si>
    <t>Die Eingansgrößen in der Formel haben weiterhin 5 Stellen.</t>
  </si>
  <si>
    <t>Anpassung zum 18.12.2017  40SPG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</si>
</sst>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000"/>
    <numFmt numFmtId="166" formatCode="_-* #,##0\ _€_-;\-* #,##0\ _€_-;_-* &quot;-&quot;??\ _€_-;_-@_-"/>
    <numFmt numFmtId="167" formatCode="_-* #,##0.0000\ _€_-;\-* #,##0.0000\ _€_-;_-* &quot;-&quot;??\ _€_-;_-@_-"/>
    <numFmt numFmtId="168" formatCode="0.00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2" fillId="0" borderId="0" xfId="0" applyNumberFormat="1" applyFont="1" applyAlignment="1">
      <alignment horizontal="center"/>
    </xf>
    <xf numFmtId="0" fontId="0" fillId="0" borderId="7" xfId="0" applyBorder="1"/>
    <xf numFmtId="0" fontId="3" fillId="0" borderId="0" xfId="0" applyFont="1" applyProtection="1"/>
    <xf numFmtId="0" fontId="3" fillId="0" borderId="0" xfId="0" applyFont="1" applyAlignment="1" applyProtection="1"/>
    <xf numFmtId="0" fontId="5" fillId="0" borderId="2" xfId="0" applyFont="1" applyBorder="1" applyProtection="1"/>
    <xf numFmtId="0" fontId="6" fillId="0" borderId="3" xfId="0" applyFont="1" applyBorder="1" applyAlignment="1" applyProtection="1">
      <alignment vertical="top"/>
    </xf>
    <xf numFmtId="0" fontId="5" fillId="0" borderId="3" xfId="0" applyFont="1" applyBorder="1" applyAlignment="1" applyProtection="1"/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8" xfId="0" applyFont="1" applyBorder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0" xfId="0" applyFont="1" applyProtection="1"/>
    <xf numFmtId="0" fontId="3" fillId="0" borderId="5" xfId="0" applyFont="1" applyBorder="1" applyProtection="1"/>
    <xf numFmtId="0" fontId="3" fillId="0" borderId="9" xfId="0" applyFont="1" applyBorder="1" applyProtection="1"/>
    <xf numFmtId="4" fontId="0" fillId="0" borderId="0" xfId="0" applyNumberFormat="1"/>
    <xf numFmtId="165" fontId="3" fillId="2" borderId="9" xfId="0" applyNumberFormat="1" applyFon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8" xfId="0" applyFont="1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8" xfId="0" applyFont="1" applyFill="1" applyBorder="1" applyProtection="1"/>
    <xf numFmtId="0" fontId="3" fillId="3" borderId="5" xfId="0" applyFont="1" applyFill="1" applyBorder="1" applyProtection="1"/>
    <xf numFmtId="0" fontId="3" fillId="3" borderId="6" xfId="0" applyFont="1" applyFill="1" applyBorder="1" applyAlignment="1" applyProtection="1"/>
    <xf numFmtId="0" fontId="3" fillId="3" borderId="6" xfId="0" applyFont="1" applyFill="1" applyBorder="1" applyProtection="1"/>
    <xf numFmtId="0" fontId="3" fillId="3" borderId="9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/>
    <xf numFmtId="0" fontId="3" fillId="3" borderId="3" xfId="0" applyFont="1" applyFill="1" applyBorder="1" applyProtection="1"/>
    <xf numFmtId="0" fontId="3" fillId="3" borderId="7" xfId="0" applyFont="1" applyFill="1" applyBorder="1" applyProtection="1"/>
    <xf numFmtId="0" fontId="2" fillId="0" borderId="4" xfId="0" applyFont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/>
    <xf numFmtId="0" fontId="2" fillId="3" borderId="4" xfId="0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" fontId="3" fillId="3" borderId="4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" fillId="3" borderId="4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vertical="center"/>
    </xf>
    <xf numFmtId="43" fontId="3" fillId="3" borderId="0" xfId="2" applyFont="1" applyFill="1" applyBorder="1" applyAlignment="1" applyProtection="1">
      <alignment vertical="center"/>
    </xf>
    <xf numFmtId="43" fontId="2" fillId="3" borderId="0" xfId="2" applyFont="1" applyFill="1" applyBorder="1" applyAlignment="1" applyProtection="1">
      <alignment horizontal="center" vertical="center"/>
    </xf>
    <xf numFmtId="166" fontId="3" fillId="0" borderId="10" xfId="2" applyNumberFormat="1" applyFont="1" applyFill="1" applyBorder="1" applyAlignment="1" applyProtection="1">
      <alignment vertical="center"/>
      <protection locked="0"/>
    </xf>
    <xf numFmtId="7" fontId="3" fillId="3" borderId="0" xfId="2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7" fontId="3" fillId="3" borderId="1" xfId="2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7" fontId="8" fillId="3" borderId="1" xfId="2" applyNumberFormat="1" applyFont="1" applyFill="1" applyBorder="1" applyAlignment="1" applyProtection="1">
      <alignment vertical="center"/>
    </xf>
    <xf numFmtId="167" fontId="3" fillId="3" borderId="1" xfId="2" applyNumberFormat="1" applyFont="1" applyFill="1" applyBorder="1" applyAlignment="1" applyProtection="1">
      <alignment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8" xfId="0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9" fillId="0" borderId="0" xfId="0" applyFont="1"/>
    <xf numFmtId="165" fontId="3" fillId="2" borderId="8" xfId="0" applyNumberFormat="1" applyFont="1" applyFill="1" applyBorder="1"/>
    <xf numFmtId="0" fontId="1" fillId="0" borderId="0" xfId="0" applyFont="1"/>
    <xf numFmtId="0" fontId="1" fillId="3" borderId="3" xfId="0" applyFont="1" applyFill="1" applyBorder="1"/>
    <xf numFmtId="168" fontId="1" fillId="3" borderId="3" xfId="0" applyNumberFormat="1" applyFont="1" applyFill="1" applyBorder="1"/>
    <xf numFmtId="0" fontId="1" fillId="3" borderId="0" xfId="0" applyFont="1" applyFill="1" applyBorder="1"/>
    <xf numFmtId="166" fontId="1" fillId="3" borderId="0" xfId="2" applyNumberFormat="1" applyFont="1" applyFill="1" applyBorder="1"/>
    <xf numFmtId="0" fontId="1" fillId="3" borderId="6" xfId="0" applyFont="1" applyFill="1" applyBorder="1"/>
    <xf numFmtId="0" fontId="1" fillId="3" borderId="0" xfId="0" applyFont="1" applyFill="1" applyBorder="1" applyAlignment="1" applyProtection="1"/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</cellXfs>
  <cellStyles count="3">
    <cellStyle name="Euro" xfId="1"/>
    <cellStyle name="Komma" xfId="2" builtinId="3"/>
    <cellStyle name="Standard" xfId="0" builtinId="0"/>
  </cellStyles>
  <dxfs count="3"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95250</xdr:rowOff>
    </xdr:from>
    <xdr:to>
      <xdr:col>11</xdr:col>
      <xdr:colOff>9525</xdr:colOff>
      <xdr:row>2</xdr:row>
      <xdr:rowOff>142875</xdr:rowOff>
    </xdr:to>
    <xdr:pic>
      <xdr:nvPicPr>
        <xdr:cNvPr id="1098" name="Picture 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0975"/>
          <a:ext cx="2114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26"/>
  <sheetViews>
    <sheetView showGridLines="0" tabSelected="1" zoomScaleNormal="100" zoomScaleSheetLayoutView="100" workbookViewId="0">
      <selection activeCell="G19" sqref="G19"/>
    </sheetView>
  </sheetViews>
  <sheetFormatPr baseColWidth="10" defaultRowHeight="12.75"/>
  <cols>
    <col min="1" max="1" width="1.28515625" style="13" customWidth="1"/>
    <col min="2" max="3" width="2.28515625" style="13" customWidth="1"/>
    <col min="4" max="4" width="5" style="14" customWidth="1"/>
    <col min="5" max="5" width="15.7109375" style="13" customWidth="1"/>
    <col min="6" max="9" width="13.7109375" style="13" customWidth="1"/>
    <col min="10" max="10" width="5" style="13" customWidth="1"/>
    <col min="11" max="12" width="2.28515625" style="13" customWidth="1"/>
    <col min="13" max="13" width="0.85546875" style="13" customWidth="1"/>
    <col min="14" max="14" width="11.5703125" style="13" customWidth="1"/>
    <col min="15" max="16384" width="11.42578125" style="13"/>
  </cols>
  <sheetData>
    <row r="1" spans="2:12" ht="6.75" customHeight="1"/>
    <row r="2" spans="2:12" s="21" customFormat="1" ht="28.5" customHeight="1">
      <c r="B2" s="15"/>
      <c r="C2" s="16"/>
      <c r="D2" s="17"/>
      <c r="E2" s="18"/>
      <c r="F2" s="18"/>
      <c r="G2" s="18"/>
      <c r="H2" s="19"/>
      <c r="I2" s="19"/>
      <c r="J2" s="19"/>
      <c r="K2" s="18"/>
      <c r="L2" s="20"/>
    </row>
    <row r="3" spans="2:12" ht="22.5" customHeight="1">
      <c r="B3" s="22"/>
      <c r="C3" s="23"/>
      <c r="D3" s="24"/>
      <c r="E3" s="23"/>
      <c r="F3" s="23"/>
      <c r="G3" s="23"/>
      <c r="H3" s="23"/>
      <c r="I3" s="23"/>
      <c r="J3" s="23"/>
      <c r="K3" s="23"/>
      <c r="L3" s="25"/>
    </row>
    <row r="4" spans="2:12" ht="12" customHeight="1">
      <c r="B4" s="22"/>
      <c r="C4" s="45"/>
      <c r="D4" s="46"/>
      <c r="E4" s="47"/>
      <c r="F4" s="47"/>
      <c r="G4" s="47"/>
      <c r="H4" s="47"/>
      <c r="I4" s="47"/>
      <c r="J4" s="47"/>
      <c r="K4" s="48"/>
      <c r="L4" s="25"/>
    </row>
    <row r="5" spans="2:12" s="28" customFormat="1" ht="20.100000000000001" customHeight="1">
      <c r="B5" s="26"/>
      <c r="C5" s="33"/>
      <c r="D5" s="58" t="s">
        <v>27</v>
      </c>
      <c r="E5" s="35"/>
      <c r="F5" s="35"/>
      <c r="G5" s="35"/>
      <c r="H5" s="36"/>
      <c r="I5" s="36"/>
      <c r="J5" s="36"/>
      <c r="K5" s="37"/>
      <c r="L5" s="27"/>
    </row>
    <row r="6" spans="2:12" ht="20.100000000000001" customHeight="1">
      <c r="B6" s="22"/>
      <c r="C6" s="38"/>
      <c r="D6" s="104"/>
      <c r="E6" s="39"/>
      <c r="F6" s="39"/>
      <c r="G6" s="39"/>
      <c r="H6" s="39"/>
      <c r="I6" s="39"/>
      <c r="J6" s="39"/>
      <c r="K6" s="40"/>
      <c r="L6" s="25"/>
    </row>
    <row r="7" spans="2:12" s="28" customFormat="1" ht="20.100000000000001" customHeight="1">
      <c r="B7" s="26"/>
      <c r="C7" s="33"/>
      <c r="D7" s="34" t="s">
        <v>35</v>
      </c>
      <c r="E7" s="35"/>
      <c r="F7" s="35"/>
      <c r="G7" s="35"/>
      <c r="H7" s="36"/>
      <c r="I7" s="36"/>
      <c r="J7" s="36"/>
      <c r="K7" s="37"/>
      <c r="L7" s="27"/>
    </row>
    <row r="8" spans="2:12" s="28" customFormat="1" ht="20.100000000000001" customHeight="1">
      <c r="B8" s="26"/>
      <c r="C8" s="33"/>
      <c r="D8" s="34"/>
      <c r="E8" s="35"/>
      <c r="F8" s="35"/>
      <c r="G8" s="35"/>
      <c r="H8" s="36"/>
      <c r="I8" s="36"/>
      <c r="J8" s="36"/>
      <c r="K8" s="37"/>
      <c r="L8" s="27"/>
    </row>
    <row r="9" spans="2:12" s="56" customFormat="1" ht="33" customHeight="1">
      <c r="B9" s="49"/>
      <c r="C9" s="59"/>
      <c r="D9" s="105" t="s">
        <v>33</v>
      </c>
      <c r="E9" s="106"/>
      <c r="F9" s="106"/>
      <c r="G9" s="106"/>
      <c r="H9" s="106"/>
      <c r="I9" s="106"/>
      <c r="J9" s="106"/>
      <c r="K9" s="54"/>
      <c r="L9" s="55"/>
    </row>
    <row r="10" spans="2:12" s="28" customFormat="1" ht="20.100000000000001" customHeight="1">
      <c r="B10" s="26"/>
      <c r="C10" s="33"/>
      <c r="D10" s="34"/>
      <c r="E10" s="35"/>
      <c r="F10" s="35"/>
      <c r="G10" s="35"/>
      <c r="H10" s="36"/>
      <c r="I10" s="36"/>
      <c r="J10" s="36"/>
      <c r="K10" s="37"/>
      <c r="L10" s="27"/>
    </row>
    <row r="11" spans="2:12" s="56" customFormat="1" ht="20.100000000000001" customHeight="1">
      <c r="B11" s="49"/>
      <c r="C11" s="59"/>
      <c r="D11" s="51"/>
      <c r="E11" s="57" t="s">
        <v>7</v>
      </c>
      <c r="F11" s="51"/>
      <c r="G11" s="51"/>
      <c r="H11" s="51"/>
      <c r="I11" s="51"/>
      <c r="J11" s="51"/>
      <c r="K11" s="54"/>
      <c r="L11" s="55"/>
    </row>
    <row r="12" spans="2:12" s="56" customFormat="1" ht="20.100000000000001" customHeight="1">
      <c r="B12" s="49"/>
      <c r="C12" s="59"/>
      <c r="D12" s="51"/>
      <c r="E12" s="51"/>
      <c r="F12" s="51"/>
      <c r="G12" s="51"/>
      <c r="H12" s="51"/>
      <c r="I12" s="51"/>
      <c r="J12" s="51"/>
      <c r="K12" s="54"/>
      <c r="L12" s="55"/>
    </row>
    <row r="13" spans="2:12" s="67" customFormat="1" ht="20.100000000000001" customHeight="1">
      <c r="B13" s="61"/>
      <c r="C13" s="62"/>
      <c r="D13" s="63"/>
      <c r="E13" s="77" t="s">
        <v>9</v>
      </c>
      <c r="F13" s="75">
        <v>1500000</v>
      </c>
      <c r="G13" s="83" t="s">
        <v>5</v>
      </c>
      <c r="H13" s="64" t="str">
        <f>IF(AND(F13&lt;1500000,F14&lt;500),"Die Eingabewerte sind zu klein!","")</f>
        <v/>
      </c>
      <c r="I13" s="63"/>
      <c r="J13" s="63"/>
      <c r="K13" s="65"/>
      <c r="L13" s="66"/>
    </row>
    <row r="14" spans="2:12" s="67" customFormat="1" ht="20.100000000000001" customHeight="1">
      <c r="B14" s="61"/>
      <c r="C14" s="62"/>
      <c r="D14" s="63"/>
      <c r="E14" s="77" t="s">
        <v>22</v>
      </c>
      <c r="F14" s="75">
        <v>500</v>
      </c>
      <c r="G14" s="83" t="s">
        <v>6</v>
      </c>
      <c r="H14" s="64" t="str">
        <f>IF(AND(F13&lt;1500000,F14&lt;500),"Minimum für die Leistung: 500,    oder","")</f>
        <v/>
      </c>
      <c r="I14" s="63"/>
      <c r="J14" s="63"/>
      <c r="K14" s="65"/>
      <c r="L14" s="66"/>
    </row>
    <row r="15" spans="2:12" s="67" customFormat="1" ht="20.100000000000001" customHeight="1">
      <c r="B15" s="61"/>
      <c r="C15" s="68"/>
      <c r="D15" s="63"/>
      <c r="E15" s="63"/>
      <c r="F15" s="73"/>
      <c r="G15" s="63"/>
      <c r="H15" s="64" t="str">
        <f>IF(AND(F13&lt;1500000,F14&lt;500),"Minimum für die Arbeit: 1.500.000!","")</f>
        <v/>
      </c>
      <c r="I15" s="63"/>
      <c r="J15" s="63"/>
      <c r="K15" s="65"/>
      <c r="L15" s="66"/>
    </row>
    <row r="16" spans="2:12" s="67" customFormat="1" ht="20.100000000000001" customHeight="1">
      <c r="B16" s="61"/>
      <c r="C16" s="62"/>
      <c r="D16" s="63"/>
      <c r="E16" s="82" t="s">
        <v>8</v>
      </c>
      <c r="F16" s="73"/>
      <c r="G16" s="63"/>
      <c r="H16" s="69"/>
      <c r="I16" s="69"/>
      <c r="J16" s="69"/>
      <c r="K16" s="65"/>
      <c r="L16" s="66"/>
    </row>
    <row r="17" spans="2:12" s="67" customFormat="1" ht="20.100000000000001" customHeight="1">
      <c r="B17" s="61"/>
      <c r="C17" s="70"/>
      <c r="D17" s="63"/>
      <c r="E17" s="63"/>
      <c r="F17" s="74"/>
      <c r="G17" s="71"/>
      <c r="H17" s="51"/>
      <c r="I17" s="63"/>
      <c r="J17" s="63"/>
      <c r="K17" s="65"/>
      <c r="L17" s="66"/>
    </row>
    <row r="18" spans="2:12" s="67" customFormat="1" ht="20.100000000000001" customHeight="1">
      <c r="B18" s="61"/>
      <c r="C18" s="70"/>
      <c r="D18" s="63"/>
      <c r="E18" s="78" t="s">
        <v>18</v>
      </c>
      <c r="F18" s="86">
        <f>NNE!K3</f>
        <v>0.27500000000000002</v>
      </c>
      <c r="G18" s="79" t="s">
        <v>23</v>
      </c>
      <c r="H18" s="80" t="s">
        <v>11</v>
      </c>
      <c r="I18" s="81">
        <f>F18*$F$13/100</f>
        <v>4125.0000000000009</v>
      </c>
      <c r="J18" s="72"/>
      <c r="K18" s="65"/>
      <c r="L18" s="66"/>
    </row>
    <row r="19" spans="2:12" s="67" customFormat="1" ht="20.100000000000001" customHeight="1">
      <c r="B19" s="61"/>
      <c r="C19" s="70"/>
      <c r="D19" s="63"/>
      <c r="E19" s="78" t="s">
        <v>19</v>
      </c>
      <c r="F19" s="86">
        <f>NNE!K4</f>
        <v>12.4565</v>
      </c>
      <c r="G19" s="79" t="s">
        <v>24</v>
      </c>
      <c r="H19" s="80" t="s">
        <v>11</v>
      </c>
      <c r="I19" s="81">
        <f>F19*$F$14</f>
        <v>6228.25</v>
      </c>
      <c r="J19" s="72"/>
      <c r="K19" s="65"/>
      <c r="L19" s="66"/>
    </row>
    <row r="20" spans="2:12" s="67" customFormat="1" ht="20.100000000000001" customHeight="1">
      <c r="B20" s="61"/>
      <c r="C20" s="70"/>
      <c r="D20" s="63"/>
      <c r="E20" s="63"/>
      <c r="F20" s="69"/>
      <c r="G20" s="69"/>
      <c r="H20" s="63"/>
      <c r="I20" s="76"/>
      <c r="J20" s="72"/>
      <c r="K20" s="65"/>
      <c r="L20" s="66"/>
    </row>
    <row r="21" spans="2:12" s="56" customFormat="1" ht="20.100000000000001" customHeight="1">
      <c r="B21" s="49"/>
      <c r="C21" s="50"/>
      <c r="D21" s="51"/>
      <c r="E21" s="52"/>
      <c r="F21" s="53"/>
      <c r="G21" s="53"/>
      <c r="H21" s="84" t="s">
        <v>10</v>
      </c>
      <c r="I21" s="85">
        <f>SUM(I18:I19)</f>
        <v>10353.25</v>
      </c>
      <c r="J21" s="60"/>
      <c r="K21" s="54"/>
      <c r="L21" s="55"/>
    </row>
    <row r="22" spans="2:12" ht="12" customHeight="1">
      <c r="B22" s="22"/>
      <c r="C22" s="41"/>
      <c r="D22" s="42"/>
      <c r="E22" s="43"/>
      <c r="F22" s="43"/>
      <c r="G22" s="43"/>
      <c r="H22" s="43"/>
      <c r="I22" s="43"/>
      <c r="J22" s="43"/>
      <c r="K22" s="44"/>
      <c r="L22" s="25"/>
    </row>
    <row r="23" spans="2:12">
      <c r="B23" s="22"/>
      <c r="C23" s="23"/>
      <c r="D23" s="24"/>
      <c r="E23" s="23"/>
      <c r="F23" s="23"/>
      <c r="G23" s="23"/>
      <c r="H23" s="23"/>
      <c r="I23" s="23"/>
      <c r="J23" s="23"/>
      <c r="K23" s="23"/>
      <c r="L23" s="25"/>
    </row>
    <row r="24" spans="2:12" ht="12.75" customHeight="1">
      <c r="B24" s="22"/>
      <c r="C24" s="108" t="s">
        <v>34</v>
      </c>
      <c r="D24" s="109"/>
      <c r="E24" s="109"/>
      <c r="F24" s="109"/>
      <c r="G24" s="109"/>
      <c r="H24" s="109"/>
      <c r="I24" s="109"/>
      <c r="J24" s="109"/>
      <c r="K24" s="109"/>
      <c r="L24" s="25"/>
    </row>
    <row r="25" spans="2:12" ht="25.5" customHeight="1">
      <c r="B25" s="22"/>
      <c r="C25" s="108" t="s">
        <v>36</v>
      </c>
      <c r="D25" s="109"/>
      <c r="E25" s="109"/>
      <c r="F25" s="109"/>
      <c r="G25" s="109"/>
      <c r="H25" s="109"/>
      <c r="I25" s="109"/>
      <c r="J25" s="109"/>
      <c r="K25" s="109"/>
      <c r="L25" s="25"/>
    </row>
    <row r="26" spans="2:12">
      <c r="B26" s="29"/>
      <c r="C26" s="107"/>
      <c r="D26" s="107"/>
      <c r="E26" s="107"/>
      <c r="F26" s="107"/>
      <c r="G26" s="107"/>
      <c r="H26" s="107"/>
      <c r="I26" s="107"/>
      <c r="J26" s="107"/>
      <c r="K26" s="107"/>
      <c r="L26" s="30"/>
    </row>
  </sheetData>
  <sheetProtection password="FFB2" sheet="1" objects="1" scenarios="1"/>
  <mergeCells count="4">
    <mergeCell ref="D9:J9"/>
    <mergeCell ref="C26:K26"/>
    <mergeCell ref="C24:K24"/>
    <mergeCell ref="C25:K25"/>
  </mergeCells>
  <phoneticPr fontId="0" type="noConversion"/>
  <conditionalFormatting sqref="F18:F19">
    <cfRule type="cellIs" dxfId="2" priority="1" stopIfTrue="1" operator="equal">
      <formula>"Fehler!"</formula>
    </cfRule>
  </conditionalFormatting>
  <conditionalFormatting sqref="F13:F14">
    <cfRule type="cellIs" dxfId="1" priority="2" stopIfTrue="1" operator="lessThan">
      <formula>500</formula>
    </cfRule>
  </conditionalFormatting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>
    <oddFooter>&amp;R&amp;F</oddFooter>
  </headerFooter>
  <colBreaks count="1" manualBreakCount="1">
    <brk id="13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18"/>
  <sheetViews>
    <sheetView workbookViewId="0">
      <selection activeCell="F1" sqref="F1"/>
    </sheetView>
  </sheetViews>
  <sheetFormatPr baseColWidth="10" defaultRowHeight="12.75"/>
  <cols>
    <col min="3" max="6" width="12.42578125" customWidth="1"/>
    <col min="7" max="7" width="13.42578125" customWidth="1"/>
    <col min="8" max="8" width="4" customWidth="1"/>
    <col min="9" max="9" width="15.140625" customWidth="1"/>
    <col min="10" max="10" width="14.85546875" customWidth="1"/>
    <col min="11" max="11" width="17.7109375" customWidth="1"/>
  </cols>
  <sheetData>
    <row r="1" spans="1:11">
      <c r="A1" s="1" t="s">
        <v>26</v>
      </c>
      <c r="E1" s="3" t="s">
        <v>14</v>
      </c>
      <c r="F1" s="11">
        <v>43101</v>
      </c>
    </row>
    <row r="2" spans="1:11">
      <c r="A2" s="1" t="s">
        <v>13</v>
      </c>
      <c r="I2" s="5" t="s">
        <v>25</v>
      </c>
      <c r="J2" s="6"/>
      <c r="K2" s="12"/>
    </row>
    <row r="3" spans="1:11">
      <c r="A3" s="1"/>
      <c r="I3" s="7"/>
      <c r="J3" s="8" t="s">
        <v>18</v>
      </c>
      <c r="K3" s="97">
        <f>ROUND(IF(AND(Berechnung!F13&lt;1500000,Berechnung!F14&lt;500),"Fehler!",((NNE!$C$9/(1+POWER(Berechnung!$F$13/(NNE!$C$11),NNE!$C$12)))+NNE!$C$10)),4)</f>
        <v>0.27500000000000002</v>
      </c>
    </row>
    <row r="4" spans="1:11">
      <c r="A4" s="1" t="s">
        <v>0</v>
      </c>
      <c r="I4" s="9"/>
      <c r="J4" s="10" t="s">
        <v>19</v>
      </c>
      <c r="K4" s="32">
        <f>ROUND(IF(AND(Berechnung!F13&lt;1500000,Berechnung!F14&lt;500),"Fehler!",((NNE!$F$9/(1+POWER(Berechnung!$F$14/NNE!$F$11,NNE!$F$12)))+NNE!$F$10)),4)</f>
        <v>12.4565</v>
      </c>
    </row>
    <row r="6" spans="1:11" s="4" customFormat="1">
      <c r="A6" s="1"/>
      <c r="B6" s="1" t="s">
        <v>1</v>
      </c>
      <c r="C6" s="2">
        <v>1500000</v>
      </c>
      <c r="D6" s="1" t="s">
        <v>3</v>
      </c>
      <c r="E6" s="1"/>
      <c r="F6" s="1"/>
      <c r="G6" s="1"/>
      <c r="I6" s="96" t="s">
        <v>32</v>
      </c>
    </row>
    <row r="7" spans="1:11" s="4" customFormat="1">
      <c r="A7" s="1"/>
      <c r="B7" s="1" t="s">
        <v>2</v>
      </c>
      <c r="C7" s="1">
        <v>500</v>
      </c>
      <c r="D7" s="1" t="s">
        <v>4</v>
      </c>
      <c r="E7" s="1"/>
      <c r="F7" s="1"/>
      <c r="G7" s="1"/>
      <c r="J7" s="31"/>
    </row>
    <row r="8" spans="1:11">
      <c r="B8" s="98"/>
      <c r="C8" s="98"/>
      <c r="D8" s="98"/>
      <c r="E8" s="98"/>
      <c r="F8" s="98"/>
      <c r="G8" s="98"/>
      <c r="I8" s="98" t="s">
        <v>37</v>
      </c>
      <c r="J8" s="31"/>
    </row>
    <row r="9" spans="1:11" ht="15.75">
      <c r="B9" s="88" t="s">
        <v>20</v>
      </c>
      <c r="C9" s="99">
        <v>0.25922000000000001</v>
      </c>
      <c r="D9" s="87" t="s">
        <v>16</v>
      </c>
      <c r="E9" s="88" t="s">
        <v>28</v>
      </c>
      <c r="F9" s="100">
        <v>10.241300000000001</v>
      </c>
      <c r="G9" s="89" t="s">
        <v>12</v>
      </c>
    </row>
    <row r="10" spans="1:11" ht="15.75">
      <c r="B10" s="91" t="s">
        <v>21</v>
      </c>
      <c r="C10" s="101">
        <v>9.2509999999999995E-2</v>
      </c>
      <c r="D10" s="90" t="s">
        <v>16</v>
      </c>
      <c r="E10" s="91" t="s">
        <v>29</v>
      </c>
      <c r="F10" s="101">
        <v>4.3770899999999999</v>
      </c>
      <c r="G10" s="92" t="s">
        <v>12</v>
      </c>
    </row>
    <row r="11" spans="1:11" ht="15.75">
      <c r="B11" s="91" t="s">
        <v>15</v>
      </c>
      <c r="C11" s="102">
        <v>3300000</v>
      </c>
      <c r="D11" s="90" t="s">
        <v>5</v>
      </c>
      <c r="E11" s="91" t="s">
        <v>30</v>
      </c>
      <c r="F11" s="102">
        <v>1500</v>
      </c>
      <c r="G11" s="92" t="s">
        <v>6</v>
      </c>
    </row>
    <row r="12" spans="1:11" ht="15.75">
      <c r="B12" s="94" t="s">
        <v>17</v>
      </c>
      <c r="C12" s="103">
        <v>1.1000000000000001</v>
      </c>
      <c r="D12" s="93"/>
      <c r="E12" s="94" t="s">
        <v>31</v>
      </c>
      <c r="F12" s="103">
        <v>1.2</v>
      </c>
      <c r="G12" s="95"/>
    </row>
    <row r="13" spans="1:11">
      <c r="B13" s="98"/>
      <c r="C13" s="98"/>
      <c r="D13" s="98"/>
      <c r="E13" s="98"/>
      <c r="F13" s="98"/>
      <c r="G13" s="98"/>
    </row>
    <row r="14" spans="1:11">
      <c r="B14" s="98" t="s">
        <v>38</v>
      </c>
      <c r="C14" s="98"/>
      <c r="D14" s="98"/>
      <c r="E14" s="98"/>
      <c r="F14" s="98"/>
      <c r="G14" s="98"/>
    </row>
    <row r="16" spans="1:11" ht="2.25" customHeight="1"/>
    <row r="17" spans="1:7" s="1" customFormat="1">
      <c r="A17"/>
      <c r="B17"/>
      <c r="C17"/>
      <c r="D17"/>
      <c r="E17"/>
      <c r="F17"/>
      <c r="G17"/>
    </row>
    <row r="18" spans="1:7" s="1" customFormat="1">
      <c r="A18"/>
      <c r="B18"/>
      <c r="D18"/>
      <c r="E18"/>
      <c r="F18"/>
      <c r="G18"/>
    </row>
  </sheetData>
  <phoneticPr fontId="0" type="noConversion"/>
  <conditionalFormatting sqref="K3:K4">
    <cfRule type="cellIs" dxfId="0" priority="1" stopIfTrue="1" operator="equal">
      <formula>"Fehler!"</formula>
    </cfRule>
  </conditionalFormatting>
  <pageMargins left="0.78740157499999996" right="0.17" top="0.984251969" bottom="0.984251969" header="0.4921259845" footer="0.4921259845"/>
  <pageSetup paperSize="9" scale="63" orientation="portrait" r:id="rId1"/>
  <headerFooter alignWithMargins="0">
    <oddFooter>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NNE</vt:lpstr>
      <vt:lpstr>Berechnung!Druckbereich</vt:lpstr>
    </vt:vector>
  </TitlesOfParts>
  <Company>Stadtwerke Konstanz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haakechristian</dc:creator>
  <cp:lastModifiedBy>Fritsche Daniela</cp:lastModifiedBy>
  <cp:lastPrinted>2017-12-18T07:29:43Z</cp:lastPrinted>
  <dcterms:created xsi:type="dcterms:W3CDTF">2006-03-07T10:34:51Z</dcterms:created>
  <dcterms:modified xsi:type="dcterms:W3CDTF">2017-12-19T06:24:33Z</dcterms:modified>
</cp:coreProperties>
</file>