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GB40-Regulierung_kfm\Preisblätter\SWK GAS\"/>
    </mc:Choice>
  </mc:AlternateContent>
  <bookViews>
    <workbookView xWindow="0" yWindow="0" windowWidth="28800" windowHeight="12885" tabRatio="784"/>
  </bookViews>
  <sheets>
    <sheet name="Berechnung" sheetId="3" r:id="rId1"/>
    <sheet name="NNE" sheetId="17" state="hidden" r:id="rId2"/>
  </sheets>
  <definedNames>
    <definedName name="_xlnm._FilterDatabase" localSheetId="0" hidden="1">Berechnung!#REF!</definedName>
    <definedName name="_xlnm.Print_Area" localSheetId="0">Berechnung!$A$1:$M$36</definedName>
  </definedNames>
  <calcPr calcId="162913"/>
</workbook>
</file>

<file path=xl/calcChain.xml><?xml version="1.0" encoding="utf-8"?>
<calcChain xmlns="http://schemas.openxmlformats.org/spreadsheetml/2006/main">
  <c r="G7" i="17" l="1"/>
  <c r="G6" i="17"/>
  <c r="F18" i="3" l="1"/>
  <c r="I18" i="3" s="1"/>
  <c r="F19" i="3"/>
  <c r="I19" i="3" s="1"/>
  <c r="H14" i="3"/>
  <c r="H15" i="3"/>
  <c r="H13" i="3"/>
  <c r="I21" i="3" l="1"/>
</calcChain>
</file>

<file path=xl/sharedStrings.xml><?xml version="1.0" encoding="utf-8"?>
<sst xmlns="http://schemas.openxmlformats.org/spreadsheetml/2006/main" count="46" uniqueCount="39">
  <si>
    <t>Entgelte für Sonderkunden mit</t>
  </si>
  <si>
    <t>Arbeit &gt;</t>
  </si>
  <si>
    <t xml:space="preserve">Leistung &gt; </t>
  </si>
  <si>
    <t>kWh oder</t>
  </si>
  <si>
    <t>kWh/h</t>
  </si>
  <si>
    <t>kWh</t>
  </si>
  <si>
    <t>kW</t>
  </si>
  <si>
    <t>Eingabefelder</t>
  </si>
  <si>
    <t>Ergebnisfelder</t>
  </si>
  <si>
    <t>Jahresarbeit</t>
  </si>
  <si>
    <t>Summe</t>
  </si>
  <si>
    <t>ergibt</t>
  </si>
  <si>
    <t>€ / kW</t>
  </si>
  <si>
    <t>inklusive vorgelagertes Netz</t>
  </si>
  <si>
    <t>gültig ab</t>
  </si>
  <si>
    <t>Ct/kWh</t>
  </si>
  <si>
    <t>Arbeitspreis</t>
  </si>
  <si>
    <t>Leistungspreis</t>
  </si>
  <si>
    <t>max. Leistung</t>
  </si>
  <si>
    <t>Berechnungen:</t>
  </si>
  <si>
    <t>Entgelte für Deutschland und Schweiz</t>
  </si>
  <si>
    <t>Entgelt-Rechner für Gaskunden mit Leistungsmessung</t>
  </si>
  <si>
    <t>Das Netzentgelt besteht aus einem Arbeitspreis in Cent / kWh und einem Jahresleistungspreis
in Euro / kW und wird kundenindividuell ermittelt.</t>
  </si>
  <si>
    <t>Die oben genannten Preise sind reine Nettopreise für die Netznutzung.</t>
  </si>
  <si>
    <t>Nicht enthalten sind u.a. die Preise für Messstellenbetrieb und Messung, sowie Steuern und Abgaben.</t>
  </si>
  <si>
    <t>Die Eingansgrößen in der Formel haben weiterhin 5 Stellen.</t>
  </si>
  <si>
    <t>Cent / kWh</t>
  </si>
  <si>
    <t>Euro / kW</t>
  </si>
  <si>
    <t>gültig ab 01.01.2021</t>
  </si>
  <si>
    <t>Für Rechner auf 4 Stellen nach dem Komma runden! = Wilken Abrechnung an Kunde</t>
  </si>
  <si>
    <r>
      <t>AE</t>
    </r>
    <r>
      <rPr>
        <vertAlign val="subscript"/>
        <sz val="11"/>
        <rFont val="Calibri"/>
        <family val="2"/>
        <scheme val="minor"/>
      </rPr>
      <t>OV</t>
    </r>
  </si>
  <si>
    <r>
      <t>LE</t>
    </r>
    <r>
      <rPr>
        <vertAlign val="subscript"/>
        <sz val="11"/>
        <rFont val="Calibri"/>
        <family val="2"/>
        <scheme val="minor"/>
      </rPr>
      <t>OV</t>
    </r>
  </si>
  <si>
    <r>
      <t>AE</t>
    </r>
    <r>
      <rPr>
        <vertAlign val="subscript"/>
        <sz val="11"/>
        <rFont val="Calibri"/>
        <family val="2"/>
        <scheme val="minor"/>
      </rPr>
      <t>OT</t>
    </r>
  </si>
  <si>
    <r>
      <t>LE</t>
    </r>
    <r>
      <rPr>
        <vertAlign val="subscript"/>
        <sz val="11"/>
        <rFont val="Calibri"/>
        <family val="2"/>
        <scheme val="minor"/>
      </rPr>
      <t>OT</t>
    </r>
  </si>
  <si>
    <r>
      <t>WP</t>
    </r>
    <r>
      <rPr>
        <vertAlign val="subscript"/>
        <sz val="11"/>
        <rFont val="Calibri"/>
        <family val="2"/>
        <scheme val="minor"/>
      </rPr>
      <t>A</t>
    </r>
  </si>
  <si>
    <r>
      <t>WP</t>
    </r>
    <r>
      <rPr>
        <vertAlign val="subscript"/>
        <sz val="11"/>
        <rFont val="Calibri"/>
        <family val="2"/>
        <scheme val="minor"/>
      </rPr>
      <t>L</t>
    </r>
  </si>
  <si>
    <r>
      <t>E</t>
    </r>
    <r>
      <rPr>
        <vertAlign val="subscript"/>
        <sz val="11"/>
        <rFont val="Calibri"/>
        <family val="2"/>
        <scheme val="minor"/>
      </rPr>
      <t>A</t>
    </r>
  </si>
  <si>
    <r>
      <t>E</t>
    </r>
    <r>
      <rPr>
        <vertAlign val="subscript"/>
        <sz val="11"/>
        <rFont val="Calibri"/>
        <family val="2"/>
        <scheme val="minor"/>
      </rPr>
      <t>L</t>
    </r>
  </si>
  <si>
    <t>Anpassung zum 16.11.2020  40SPG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</si>
</sst>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1]"/>
    <numFmt numFmtId="166" formatCode="#,##0.00000"/>
    <numFmt numFmtId="167" formatCode="_-* #,##0\ _€_-;\-* #,##0\ _€_-;_-* &quot;-&quot;??\ _€_-;_-@_-"/>
    <numFmt numFmtId="168" formatCode="_-* #,##0.0000\ _€_-;\-* #,##0.0000\ _€_-;_-* &quot;-&quot;??\ _€_-;_-@_-"/>
    <numFmt numFmtId="169" formatCode="0.00000"/>
  </numFmts>
  <fonts count="18" x14ac:knownFonts="1"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Nunito Sans"/>
    </font>
    <font>
      <b/>
      <sz val="16"/>
      <name val="Nunito Sans"/>
    </font>
    <font>
      <b/>
      <sz val="14"/>
      <name val="Nunito Sans"/>
    </font>
    <font>
      <b/>
      <sz val="11"/>
      <name val="Nunito Sans"/>
    </font>
    <font>
      <b/>
      <sz val="10"/>
      <name val="Nunito Sans"/>
    </font>
    <font>
      <b/>
      <sz val="10"/>
      <color indexed="48"/>
      <name val="Nunito Sans"/>
    </font>
    <font>
      <b/>
      <sz val="10"/>
      <color rgb="FFFF0000"/>
      <name val="Nunito Sans"/>
    </font>
    <font>
      <sz val="10"/>
      <color rgb="FFFF0000"/>
      <name val="Nunito Sans"/>
    </font>
    <font>
      <sz val="12"/>
      <color rgb="FFFF0000"/>
      <name val="Nunito Sans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2"/>
      <color rgb="FFFF0000"/>
      <name val="Nunito Sans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4" fillId="0" borderId="2" xfId="0" applyFont="1" applyBorder="1" applyProtection="1"/>
    <xf numFmtId="0" fontId="5" fillId="0" borderId="3" xfId="0" applyFont="1" applyBorder="1" applyAlignment="1" applyProtection="1">
      <alignment vertical="top"/>
    </xf>
    <xf numFmtId="0" fontId="6" fillId="0" borderId="3" xfId="0" applyFont="1" applyBorder="1" applyAlignment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0" xfId="0" applyFont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8" xfId="0" applyFont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7" xfId="0" applyFont="1" applyFill="1" applyBorder="1" applyProtection="1"/>
    <xf numFmtId="0" fontId="7" fillId="0" borderId="4" xfId="0" applyFont="1" applyBorder="1" applyProtection="1"/>
    <xf numFmtId="0" fontId="7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7" fillId="3" borderId="8" xfId="0" applyFont="1" applyFill="1" applyBorder="1" applyProtection="1"/>
    <xf numFmtId="0" fontId="7" fillId="0" borderId="8" xfId="0" applyFont="1" applyBorder="1" applyProtection="1"/>
    <xf numFmtId="0" fontId="7" fillId="0" borderId="0" xfId="0" applyFont="1" applyProtection="1"/>
    <xf numFmtId="0" fontId="3" fillId="3" borderId="4" xfId="0" applyFont="1" applyFill="1" applyBorder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3" fillId="3" borderId="8" xfId="0" applyFont="1" applyFill="1" applyBorder="1" applyProtection="1"/>
    <xf numFmtId="0" fontId="7" fillId="3" borderId="0" xfId="0" applyFont="1" applyFill="1" applyBorder="1" applyAlignment="1" applyProtection="1"/>
    <xf numFmtId="0" fontId="7" fillId="0" borderId="4" xfId="0" applyFont="1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" fontId="3" fillId="3" borderId="4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167" fontId="3" fillId="0" borderId="10" xfId="2" applyNumberFormat="1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7" fillId="3" borderId="4" xfId="0" applyNumberFormat="1" applyFont="1" applyFill="1" applyBorder="1" applyAlignment="1" applyProtection="1">
      <alignment vertical="center"/>
    </xf>
    <xf numFmtId="164" fontId="3" fillId="3" borderId="0" xfId="2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164" fontId="7" fillId="3" borderId="0" xfId="2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168" fontId="3" fillId="3" borderId="1" xfId="2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7" fontId="3" fillId="3" borderId="1" xfId="2" applyNumberFormat="1" applyFont="1" applyFill="1" applyBorder="1" applyAlignment="1" applyProtection="1">
      <alignment vertical="center"/>
    </xf>
    <xf numFmtId="165" fontId="3" fillId="3" borderId="0" xfId="0" applyNumberFormat="1" applyFont="1" applyFill="1" applyBorder="1" applyAlignment="1" applyProtection="1">
      <alignment vertical="center"/>
    </xf>
    <xf numFmtId="7" fontId="3" fillId="3" borderId="0" xfId="2" applyNumberFormat="1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4" fontId="7" fillId="3" borderId="0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7" fontId="6" fillId="3" borderId="1" xfId="2" applyNumberFormat="1" applyFont="1" applyFill="1" applyBorder="1" applyAlignment="1" applyProtection="1">
      <alignment vertical="center"/>
    </xf>
    <xf numFmtId="165" fontId="7" fillId="3" borderId="0" xfId="0" applyNumberFormat="1" applyFont="1" applyFill="1" applyBorder="1" applyAlignment="1" applyProtection="1">
      <alignment vertical="center"/>
    </xf>
    <xf numFmtId="0" fontId="3" fillId="3" borderId="5" xfId="0" applyFont="1" applyFill="1" applyBorder="1" applyProtection="1"/>
    <xf numFmtId="0" fontId="3" fillId="3" borderId="6" xfId="0" applyFont="1" applyFill="1" applyBorder="1" applyAlignment="1" applyProtection="1"/>
    <xf numFmtId="0" fontId="3" fillId="3" borderId="6" xfId="0" applyFont="1" applyFill="1" applyBorder="1" applyProtection="1"/>
    <xf numFmtId="0" fontId="3" fillId="3" borderId="9" xfId="0" applyFont="1" applyFill="1" applyBorder="1" applyProtection="1"/>
    <xf numFmtId="0" fontId="3" fillId="0" borderId="5" xfId="0" applyFont="1" applyBorder="1" applyProtection="1"/>
    <xf numFmtId="0" fontId="3" fillId="0" borderId="9" xfId="0" applyFont="1" applyBorder="1" applyProtection="1"/>
    <xf numFmtId="0" fontId="9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7" xfId="0" applyFont="1" applyBorder="1"/>
    <xf numFmtId="0" fontId="14" fillId="0" borderId="4" xfId="0" applyFont="1" applyBorder="1"/>
    <xf numFmtId="0" fontId="14" fillId="0" borderId="0" xfId="0" applyFont="1" applyBorder="1"/>
    <xf numFmtId="166" fontId="14" fillId="2" borderId="8" xfId="0" applyNumberFormat="1" applyFont="1" applyFill="1" applyBorder="1"/>
    <xf numFmtId="0" fontId="14" fillId="0" borderId="5" xfId="0" applyFont="1" applyBorder="1"/>
    <xf numFmtId="0" fontId="14" fillId="0" borderId="6" xfId="0" applyFont="1" applyBorder="1"/>
    <xf numFmtId="166" fontId="14" fillId="2" borderId="9" xfId="0" applyNumberFormat="1" applyFont="1" applyFill="1" applyBorder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2" fillId="0" borderId="0" xfId="0" applyFont="1"/>
    <xf numFmtId="4" fontId="14" fillId="0" borderId="0" xfId="0" applyNumberFormat="1" applyFont="1"/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Border="1"/>
    <xf numFmtId="0" fontId="17" fillId="0" borderId="0" xfId="0" applyFont="1"/>
    <xf numFmtId="0" fontId="9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14" fillId="3" borderId="3" xfId="0" applyFont="1" applyFill="1" applyBorder="1"/>
    <xf numFmtId="0" fontId="14" fillId="3" borderId="0" xfId="0" applyFont="1" applyFill="1" applyBorder="1"/>
    <xf numFmtId="167" fontId="14" fillId="3" borderId="0" xfId="2" applyNumberFormat="1" applyFont="1" applyFill="1" applyBorder="1"/>
    <xf numFmtId="0" fontId="14" fillId="3" borderId="6" xfId="0" applyFont="1" applyFill="1" applyBorder="1"/>
    <xf numFmtId="169" fontId="14" fillId="3" borderId="3" xfId="0" applyNumberFormat="1" applyFont="1" applyFill="1" applyBorder="1"/>
    <xf numFmtId="0" fontId="3" fillId="3" borderId="0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</cellXfs>
  <cellStyles count="4">
    <cellStyle name="Euro" xfId="1"/>
    <cellStyle name="Komma" xfId="2" builtinId="3"/>
    <cellStyle name="Standard" xfId="0" builtinId="0"/>
    <cellStyle name="Standard 2" xfId="3"/>
  </cellStyles>
  <dxfs count="3"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95250</xdr:rowOff>
    </xdr:from>
    <xdr:to>
      <xdr:col>11</xdr:col>
      <xdr:colOff>9525</xdr:colOff>
      <xdr:row>2</xdr:row>
      <xdr:rowOff>142875</xdr:rowOff>
    </xdr:to>
    <xdr:pic>
      <xdr:nvPicPr>
        <xdr:cNvPr id="1098" name="Picture 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0975"/>
          <a:ext cx="2114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36"/>
  <sheetViews>
    <sheetView showGridLines="0" tabSelected="1" zoomScaleNormal="100" zoomScaleSheetLayoutView="100" workbookViewId="0">
      <selection sqref="A1:XFD1"/>
    </sheetView>
  </sheetViews>
  <sheetFormatPr baseColWidth="10" defaultRowHeight="15" x14ac:dyDescent="0.3"/>
  <cols>
    <col min="1" max="1" width="1.28515625" style="1" customWidth="1"/>
    <col min="2" max="3" width="2.28515625" style="1" customWidth="1"/>
    <col min="4" max="4" width="5" style="2" customWidth="1"/>
    <col min="5" max="5" width="15.7109375" style="1" customWidth="1"/>
    <col min="6" max="9" width="13.7109375" style="1" customWidth="1"/>
    <col min="10" max="10" width="5" style="1" customWidth="1"/>
    <col min="11" max="12" width="2.28515625" style="1" customWidth="1"/>
    <col min="13" max="13" width="0.85546875" style="1" customWidth="1"/>
    <col min="14" max="14" width="11.5703125" style="1" customWidth="1"/>
    <col min="15" max="16384" width="11.42578125" style="1"/>
  </cols>
  <sheetData>
    <row r="1" spans="2:12" ht="6.75" customHeight="1" x14ac:dyDescent="0.3"/>
    <row r="2" spans="2:12" s="9" customFormat="1" ht="28.5" customHeight="1" x14ac:dyDescent="0.45">
      <c r="B2" s="3"/>
      <c r="C2" s="4"/>
      <c r="D2" s="5"/>
      <c r="E2" s="6"/>
      <c r="F2" s="6"/>
      <c r="G2" s="6"/>
      <c r="H2" s="7"/>
      <c r="I2" s="7"/>
      <c r="J2" s="7"/>
      <c r="K2" s="6"/>
      <c r="L2" s="8"/>
    </row>
    <row r="3" spans="2:12" ht="22.5" customHeight="1" x14ac:dyDescent="0.3">
      <c r="B3" s="10"/>
      <c r="C3" s="11"/>
      <c r="D3" s="101"/>
      <c r="E3" s="11"/>
      <c r="F3" s="11"/>
      <c r="G3" s="11"/>
      <c r="H3" s="11"/>
      <c r="I3" s="11"/>
      <c r="J3" s="11"/>
      <c r="K3" s="11"/>
      <c r="L3" s="13"/>
    </row>
    <row r="4" spans="2:12" ht="12" customHeight="1" x14ac:dyDescent="0.3">
      <c r="B4" s="10"/>
      <c r="C4" s="14"/>
      <c r="D4" s="15"/>
      <c r="E4" s="16"/>
      <c r="F4" s="16"/>
      <c r="G4" s="16"/>
      <c r="H4" s="16"/>
      <c r="I4" s="16"/>
      <c r="J4" s="16"/>
      <c r="K4" s="17"/>
      <c r="L4" s="13"/>
    </row>
    <row r="5" spans="2:12" s="25" customFormat="1" ht="20.100000000000001" customHeight="1" x14ac:dyDescent="0.4">
      <c r="B5" s="18"/>
      <c r="C5" s="19"/>
      <c r="D5" s="20" t="s">
        <v>21</v>
      </c>
      <c r="E5" s="21"/>
      <c r="F5" s="21"/>
      <c r="G5" s="21"/>
      <c r="H5" s="22"/>
      <c r="I5" s="22"/>
      <c r="J5" s="22"/>
      <c r="K5" s="23"/>
      <c r="L5" s="24"/>
    </row>
    <row r="6" spans="2:12" ht="20.100000000000001" customHeight="1" x14ac:dyDescent="0.3">
      <c r="B6" s="10"/>
      <c r="C6" s="26"/>
      <c r="D6" s="27"/>
      <c r="E6" s="28"/>
      <c r="F6" s="28"/>
      <c r="G6" s="28"/>
      <c r="H6" s="28"/>
      <c r="I6" s="28"/>
      <c r="J6" s="28"/>
      <c r="K6" s="29"/>
      <c r="L6" s="13"/>
    </row>
    <row r="7" spans="2:12" s="25" customFormat="1" ht="20.100000000000001" customHeight="1" x14ac:dyDescent="0.3">
      <c r="B7" s="18"/>
      <c r="C7" s="19"/>
      <c r="D7" s="30" t="s">
        <v>28</v>
      </c>
      <c r="E7" s="21"/>
      <c r="F7" s="21"/>
      <c r="G7" s="21"/>
      <c r="H7" s="22"/>
      <c r="I7" s="22"/>
      <c r="J7" s="22"/>
      <c r="K7" s="23"/>
      <c r="L7" s="24"/>
    </row>
    <row r="8" spans="2:12" s="25" customFormat="1" ht="20.100000000000001" customHeight="1" x14ac:dyDescent="0.3">
      <c r="B8" s="18"/>
      <c r="C8" s="19"/>
      <c r="D8" s="30"/>
      <c r="E8" s="21"/>
      <c r="F8" s="21"/>
      <c r="G8" s="21"/>
      <c r="H8" s="22"/>
      <c r="I8" s="22"/>
      <c r="J8" s="22"/>
      <c r="K8" s="23"/>
      <c r="L8" s="24"/>
    </row>
    <row r="9" spans="2:12" s="35" customFormat="1" ht="33" customHeight="1" x14ac:dyDescent="0.2">
      <c r="B9" s="31"/>
      <c r="C9" s="32"/>
      <c r="D9" s="108" t="s">
        <v>22</v>
      </c>
      <c r="E9" s="108"/>
      <c r="F9" s="108"/>
      <c r="G9" s="108"/>
      <c r="H9" s="108"/>
      <c r="I9" s="108"/>
      <c r="J9" s="108"/>
      <c r="K9" s="33"/>
      <c r="L9" s="34"/>
    </row>
    <row r="10" spans="2:12" s="25" customFormat="1" ht="20.100000000000001" customHeight="1" x14ac:dyDescent="0.3">
      <c r="B10" s="18"/>
      <c r="C10" s="19"/>
      <c r="D10" s="30"/>
      <c r="E10" s="21"/>
      <c r="F10" s="21"/>
      <c r="G10" s="21"/>
      <c r="H10" s="22"/>
      <c r="I10" s="22"/>
      <c r="J10" s="22"/>
      <c r="K10" s="23"/>
      <c r="L10" s="24"/>
    </row>
    <row r="11" spans="2:12" s="35" customFormat="1" ht="20.100000000000001" customHeight="1" x14ac:dyDescent="0.2">
      <c r="B11" s="31"/>
      <c r="C11" s="32"/>
      <c r="D11" s="36"/>
      <c r="E11" s="37" t="s">
        <v>7</v>
      </c>
      <c r="F11" s="36"/>
      <c r="G11" s="36"/>
      <c r="H11" s="36"/>
      <c r="I11" s="36"/>
      <c r="J11" s="36"/>
      <c r="K11" s="33"/>
      <c r="L11" s="34"/>
    </row>
    <row r="12" spans="2:12" s="35" customFormat="1" ht="20.100000000000001" customHeight="1" x14ac:dyDescent="0.2">
      <c r="B12" s="31"/>
      <c r="C12" s="32"/>
      <c r="D12" s="36"/>
      <c r="E12" s="36"/>
      <c r="F12" s="36"/>
      <c r="G12" s="36"/>
      <c r="H12" s="36"/>
      <c r="I12" s="36"/>
      <c r="J12" s="36"/>
      <c r="K12" s="33"/>
      <c r="L12" s="34"/>
    </row>
    <row r="13" spans="2:12" s="47" customFormat="1" ht="20.100000000000001" customHeight="1" x14ac:dyDescent="0.2">
      <c r="B13" s="38"/>
      <c r="C13" s="39"/>
      <c r="D13" s="40"/>
      <c r="E13" s="41" t="s">
        <v>9</v>
      </c>
      <c r="F13" s="42">
        <v>1500000</v>
      </c>
      <c r="G13" s="43" t="s">
        <v>5</v>
      </c>
      <c r="H13" s="44" t="str">
        <f>IF(AND(F13&lt;1500000,F14&lt;500),"Die Eingabewerte sind zu klein!","")</f>
        <v/>
      </c>
      <c r="I13" s="40"/>
      <c r="J13" s="40"/>
      <c r="K13" s="45"/>
      <c r="L13" s="46"/>
    </row>
    <row r="14" spans="2:12" s="47" customFormat="1" ht="20.100000000000001" customHeight="1" x14ac:dyDescent="0.2">
      <c r="B14" s="38"/>
      <c r="C14" s="39"/>
      <c r="D14" s="40"/>
      <c r="E14" s="41" t="s">
        <v>18</v>
      </c>
      <c r="F14" s="42">
        <v>500</v>
      </c>
      <c r="G14" s="43" t="s">
        <v>6</v>
      </c>
      <c r="H14" s="44" t="str">
        <f>IF(AND(F13&lt;1500000,F14&lt;500),"Minimum für die Leistung: 500,    oder","")</f>
        <v/>
      </c>
      <c r="I14" s="40"/>
      <c r="J14" s="40"/>
      <c r="K14" s="45"/>
      <c r="L14" s="46"/>
    </row>
    <row r="15" spans="2:12" s="47" customFormat="1" ht="20.100000000000001" customHeight="1" x14ac:dyDescent="0.2">
      <c r="B15" s="38"/>
      <c r="C15" s="48"/>
      <c r="D15" s="40"/>
      <c r="E15" s="40"/>
      <c r="F15" s="49"/>
      <c r="G15" s="40"/>
      <c r="H15" s="44" t="str">
        <f>IF(AND(F13&lt;1500000,F14&lt;500),"Minimum für die Arbeit: 1.500.000!","")</f>
        <v/>
      </c>
      <c r="I15" s="40"/>
      <c r="J15" s="40"/>
      <c r="K15" s="45"/>
      <c r="L15" s="46"/>
    </row>
    <row r="16" spans="2:12" s="47" customFormat="1" ht="20.100000000000001" customHeight="1" x14ac:dyDescent="0.2">
      <c r="B16" s="38"/>
      <c r="C16" s="39"/>
      <c r="D16" s="40"/>
      <c r="E16" s="50" t="s">
        <v>8</v>
      </c>
      <c r="F16" s="49"/>
      <c r="G16" s="40"/>
      <c r="H16" s="51"/>
      <c r="I16" s="51"/>
      <c r="J16" s="51"/>
      <c r="K16" s="45"/>
      <c r="L16" s="46"/>
    </row>
    <row r="17" spans="2:12" s="47" customFormat="1" ht="20.100000000000001" customHeight="1" x14ac:dyDescent="0.2">
      <c r="B17" s="38"/>
      <c r="C17" s="52"/>
      <c r="D17" s="40"/>
      <c r="E17" s="40"/>
      <c r="F17" s="53"/>
      <c r="G17" s="54"/>
      <c r="H17" s="36"/>
      <c r="I17" s="40"/>
      <c r="J17" s="40"/>
      <c r="K17" s="45"/>
      <c r="L17" s="46"/>
    </row>
    <row r="18" spans="2:12" s="47" customFormat="1" ht="20.100000000000001" customHeight="1" x14ac:dyDescent="0.2">
      <c r="B18" s="38"/>
      <c r="C18" s="52"/>
      <c r="D18" s="40"/>
      <c r="E18" s="55" t="s">
        <v>16</v>
      </c>
      <c r="F18" s="56">
        <f>NNE!G6</f>
        <v>0.27829999999999999</v>
      </c>
      <c r="G18" s="57" t="s">
        <v>26</v>
      </c>
      <c r="H18" s="58" t="s">
        <v>11</v>
      </c>
      <c r="I18" s="59">
        <f>F18*$F$13/100</f>
        <v>4174.5</v>
      </c>
      <c r="J18" s="60"/>
      <c r="K18" s="45"/>
      <c r="L18" s="46"/>
    </row>
    <row r="19" spans="2:12" s="47" customFormat="1" ht="20.100000000000001" customHeight="1" x14ac:dyDescent="0.2">
      <c r="B19" s="38"/>
      <c r="C19" s="52"/>
      <c r="D19" s="40"/>
      <c r="E19" s="55" t="s">
        <v>17</v>
      </c>
      <c r="F19" s="56">
        <f>NNE!G7</f>
        <v>12.6732</v>
      </c>
      <c r="G19" s="57" t="s">
        <v>27</v>
      </c>
      <c r="H19" s="58" t="s">
        <v>11</v>
      </c>
      <c r="I19" s="59">
        <f>F19*$F$14</f>
        <v>6336.5999999999995</v>
      </c>
      <c r="J19" s="60"/>
      <c r="K19" s="45"/>
      <c r="L19" s="46"/>
    </row>
    <row r="20" spans="2:12" s="47" customFormat="1" ht="20.100000000000001" customHeight="1" x14ac:dyDescent="0.2">
      <c r="B20" s="38"/>
      <c r="C20" s="52"/>
      <c r="D20" s="40"/>
      <c r="E20" s="40"/>
      <c r="F20" s="51"/>
      <c r="G20" s="51"/>
      <c r="H20" s="40"/>
      <c r="I20" s="61"/>
      <c r="J20" s="60"/>
      <c r="K20" s="45"/>
      <c r="L20" s="46"/>
    </row>
    <row r="21" spans="2:12" s="35" customFormat="1" ht="20.100000000000001" customHeight="1" x14ac:dyDescent="0.2">
      <c r="B21" s="31"/>
      <c r="C21" s="62"/>
      <c r="D21" s="36"/>
      <c r="E21" s="63"/>
      <c r="F21" s="64"/>
      <c r="G21" s="64"/>
      <c r="H21" s="65" t="s">
        <v>10</v>
      </c>
      <c r="I21" s="66">
        <f>SUM(I18:I19)</f>
        <v>10511.099999999999</v>
      </c>
      <c r="J21" s="67"/>
      <c r="K21" s="33"/>
      <c r="L21" s="34"/>
    </row>
    <row r="22" spans="2:12" ht="12" customHeight="1" x14ac:dyDescent="0.3">
      <c r="B22" s="10"/>
      <c r="C22" s="68"/>
      <c r="D22" s="69"/>
      <c r="E22" s="70"/>
      <c r="F22" s="70"/>
      <c r="G22" s="70"/>
      <c r="H22" s="70"/>
      <c r="I22" s="70"/>
      <c r="J22" s="70"/>
      <c r="K22" s="71"/>
      <c r="L22" s="13"/>
    </row>
    <row r="23" spans="2:12" x14ac:dyDescent="0.3">
      <c r="B23" s="10"/>
      <c r="C23" s="11"/>
      <c r="D23" s="12"/>
      <c r="E23" s="11"/>
      <c r="F23" s="11"/>
      <c r="G23" s="11"/>
      <c r="H23" s="11"/>
      <c r="I23" s="11"/>
      <c r="J23" s="11"/>
      <c r="K23" s="11"/>
      <c r="L23" s="13"/>
    </row>
    <row r="24" spans="2:12" ht="12.75" customHeight="1" x14ac:dyDescent="0.3">
      <c r="B24" s="10"/>
      <c r="C24" s="110" t="s">
        <v>23</v>
      </c>
      <c r="D24" s="110"/>
      <c r="E24" s="110"/>
      <c r="F24" s="110"/>
      <c r="G24" s="110"/>
      <c r="H24" s="110"/>
      <c r="I24" s="110"/>
      <c r="J24" s="110"/>
      <c r="K24" s="110"/>
      <c r="L24" s="13"/>
    </row>
    <row r="25" spans="2:12" ht="25.5" customHeight="1" x14ac:dyDescent="0.3">
      <c r="B25" s="10"/>
      <c r="C25" s="110" t="s">
        <v>24</v>
      </c>
      <c r="D25" s="110"/>
      <c r="E25" s="110"/>
      <c r="F25" s="110"/>
      <c r="G25" s="110"/>
      <c r="H25" s="110"/>
      <c r="I25" s="110"/>
      <c r="J25" s="110"/>
      <c r="K25" s="110"/>
      <c r="L25" s="13"/>
    </row>
    <row r="26" spans="2:12" x14ac:dyDescent="0.3">
      <c r="B26" s="72"/>
      <c r="C26" s="109"/>
      <c r="D26" s="109"/>
      <c r="E26" s="109"/>
      <c r="F26" s="109"/>
      <c r="G26" s="109"/>
      <c r="H26" s="109"/>
      <c r="I26" s="109"/>
      <c r="J26" s="109"/>
      <c r="K26" s="109"/>
      <c r="L26" s="73"/>
    </row>
    <row r="29" spans="2:12" x14ac:dyDescent="0.3">
      <c r="B29" s="74"/>
      <c r="E29" s="75"/>
    </row>
    <row r="30" spans="2:12" x14ac:dyDescent="0.3">
      <c r="B30" s="76"/>
      <c r="E30" s="75"/>
    </row>
    <row r="31" spans="2:12" x14ac:dyDescent="0.3">
      <c r="B31" s="76"/>
      <c r="E31" s="75"/>
    </row>
    <row r="32" spans="2:12" x14ac:dyDescent="0.3">
      <c r="B32" s="76"/>
      <c r="E32" s="75"/>
    </row>
    <row r="33" spans="2:5" x14ac:dyDescent="0.3">
      <c r="B33" s="76"/>
      <c r="E33" s="75"/>
    </row>
    <row r="34" spans="2:5" ht="17.25" x14ac:dyDescent="0.3">
      <c r="B34" s="77"/>
      <c r="E34" s="75"/>
    </row>
    <row r="35" spans="2:5" x14ac:dyDescent="0.3">
      <c r="B35" s="74"/>
      <c r="E35" s="75"/>
    </row>
    <row r="36" spans="2:5" x14ac:dyDescent="0.3">
      <c r="E36" s="75"/>
    </row>
  </sheetData>
  <sheetProtection algorithmName="SHA-512" hashValue="V9Iqff1OL3mKLDo/ldnEphnc0oQ4D0fjwUb3lZRGNcHwvWmqOV0TiHaeJ+n2fHQHjClF4Sv4Px1z6e12VqtgIQ==" saltValue="CkaJKTMTPkHAaC4Pxlfhng==" spinCount="100000" sheet="1" objects="1" scenarios="1"/>
  <protectedRanges>
    <protectedRange algorithmName="SHA-512" hashValue="BnPSBHZmDJssOo4RmAateNQnGeLUUOtHIlihLbTJGcbFUCnRshazIXyI6XVgavDM8tPjRVd+urgRMNYhr6mtRQ==" saltValue="SVaWHEnGvt0TS3Um9oQ5Aw==" spinCount="100000" sqref="F13:F14" name="Bereich1"/>
  </protectedRanges>
  <mergeCells count="4">
    <mergeCell ref="D9:J9"/>
    <mergeCell ref="C26:K26"/>
    <mergeCell ref="C24:K24"/>
    <mergeCell ref="C25:K25"/>
  </mergeCells>
  <phoneticPr fontId="0" type="noConversion"/>
  <conditionalFormatting sqref="F18:F19">
    <cfRule type="cellIs" dxfId="2" priority="1" stopIfTrue="1" operator="equal">
      <formula>"Fehler!"</formula>
    </cfRule>
  </conditionalFormatting>
  <conditionalFormatting sqref="F13:F14">
    <cfRule type="cellIs" dxfId="1" priority="2" stopIfTrue="1" operator="lessThan">
      <formula>500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Footer>&amp;R&amp;F</oddFooter>
  </headerFooter>
  <colBreaks count="1" manualBreakCount="1">
    <brk id="1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23"/>
  <sheetViews>
    <sheetView workbookViewId="0">
      <selection activeCell="D25" sqref="D25"/>
    </sheetView>
  </sheetViews>
  <sheetFormatPr baseColWidth="10" defaultRowHeight="15" x14ac:dyDescent="0.25"/>
  <cols>
    <col min="1" max="2" width="11.42578125" style="81"/>
    <col min="3" max="3" width="22.28515625" style="81" customWidth="1"/>
    <col min="4" max="5" width="12.42578125" style="81" customWidth="1"/>
    <col min="6" max="6" width="13.7109375" style="81" bestFit="1" customWidth="1"/>
    <col min="7" max="7" width="13.42578125" style="81" customWidth="1"/>
    <col min="8" max="8" width="4" style="81" customWidth="1"/>
    <col min="9" max="9" width="15.140625" style="81" customWidth="1"/>
    <col min="10" max="10" width="14.85546875" style="81" customWidth="1"/>
    <col min="11" max="11" width="17.7109375" style="81" customWidth="1"/>
    <col min="12" max="16384" width="11.42578125" style="81"/>
  </cols>
  <sheetData>
    <row r="1" spans="1:10" ht="15.75" x14ac:dyDescent="0.25">
      <c r="A1" s="100" t="s">
        <v>20</v>
      </c>
      <c r="E1" s="82" t="s">
        <v>14</v>
      </c>
      <c r="F1" s="83">
        <v>44197</v>
      </c>
    </row>
    <row r="2" spans="1:10" ht="15.75" x14ac:dyDescent="0.25">
      <c r="A2" s="100" t="s">
        <v>13</v>
      </c>
    </row>
    <row r="3" spans="1:10" x14ac:dyDescent="0.25">
      <c r="A3" s="80"/>
    </row>
    <row r="4" spans="1:10" x14ac:dyDescent="0.25">
      <c r="A4" s="80" t="s">
        <v>0</v>
      </c>
    </row>
    <row r="5" spans="1:10" x14ac:dyDescent="0.25">
      <c r="A5" s="80"/>
      <c r="E5" s="84" t="s">
        <v>19</v>
      </c>
      <c r="F5" s="85"/>
      <c r="G5" s="86"/>
      <c r="I5" s="88"/>
      <c r="J5" s="88"/>
    </row>
    <row r="6" spans="1:10" x14ac:dyDescent="0.25">
      <c r="A6" s="80"/>
      <c r="E6" s="87"/>
      <c r="F6" s="88" t="s">
        <v>16</v>
      </c>
      <c r="G6" s="89">
        <f>ROUND(IF(AND(Berechnung!F13&lt;1500000,Berechnung!F14&lt;500),"Fehler!",((NNE!$C$14/(1+POWER(Berechnung!$F$13/(NNE!$C$16),NNE!$C$17)))+NNE!$C$15)),4)</f>
        <v>0.27829999999999999</v>
      </c>
      <c r="I6" s="88"/>
      <c r="J6" s="88"/>
    </row>
    <row r="7" spans="1:10" x14ac:dyDescent="0.25">
      <c r="A7" s="80"/>
      <c r="E7" s="90"/>
      <c r="F7" s="91" t="s">
        <v>17</v>
      </c>
      <c r="G7" s="92">
        <f>ROUND(IF(AND(Berechnung!F13&lt;1500000,Berechnung!F14&lt;500),"Fehler!",((NNE!$F$14/(1+POWER(Berechnung!$F$14/NNE!$F$16,NNE!$F$17)))+NNE!$F$15)),4)</f>
        <v>12.6732</v>
      </c>
      <c r="I7" s="88"/>
      <c r="J7" s="88"/>
    </row>
    <row r="8" spans="1:10" x14ac:dyDescent="0.25">
      <c r="A8" s="80"/>
      <c r="G8" s="78" t="s">
        <v>29</v>
      </c>
      <c r="I8" s="88"/>
      <c r="J8" s="88"/>
    </row>
    <row r="9" spans="1:10" x14ac:dyDescent="0.25">
      <c r="A9" s="80"/>
      <c r="I9" s="88"/>
      <c r="J9" s="88"/>
    </row>
    <row r="11" spans="1:10" s="94" customFormat="1" x14ac:dyDescent="0.25">
      <c r="A11" s="80"/>
      <c r="B11" s="80" t="s">
        <v>1</v>
      </c>
      <c r="C11" s="93">
        <v>1500000</v>
      </c>
      <c r="D11" s="80" t="s">
        <v>3</v>
      </c>
      <c r="E11" s="80"/>
      <c r="F11" s="80"/>
      <c r="G11" s="80"/>
      <c r="I11" s="95"/>
    </row>
    <row r="12" spans="1:10" s="94" customFormat="1" x14ac:dyDescent="0.25">
      <c r="A12" s="80"/>
      <c r="B12" s="80" t="s">
        <v>2</v>
      </c>
      <c r="C12" s="80">
        <v>500</v>
      </c>
      <c r="D12" s="80" t="s">
        <v>4</v>
      </c>
      <c r="E12" s="80"/>
      <c r="F12" s="80"/>
      <c r="G12" s="80"/>
      <c r="J12" s="96"/>
    </row>
    <row r="13" spans="1:10" x14ac:dyDescent="0.25">
      <c r="C13" s="79" t="s">
        <v>25</v>
      </c>
      <c r="J13" s="96"/>
    </row>
    <row r="14" spans="1:10" ht="18" x14ac:dyDescent="0.35">
      <c r="B14" s="84" t="s">
        <v>30</v>
      </c>
      <c r="C14" s="103">
        <v>0.26190000000000002</v>
      </c>
      <c r="D14" s="85" t="s">
        <v>15</v>
      </c>
      <c r="E14" s="84" t="s">
        <v>31</v>
      </c>
      <c r="F14" s="107">
        <v>10.45257</v>
      </c>
      <c r="G14" s="97" t="s">
        <v>12</v>
      </c>
    </row>
    <row r="15" spans="1:10" ht="18" x14ac:dyDescent="0.35">
      <c r="B15" s="87" t="s">
        <v>32</v>
      </c>
      <c r="C15" s="104">
        <v>9.3859999999999999E-2</v>
      </c>
      <c r="D15" s="88" t="s">
        <v>15</v>
      </c>
      <c r="E15" s="87" t="s">
        <v>33</v>
      </c>
      <c r="F15" s="104">
        <v>4.4270899999999997</v>
      </c>
      <c r="G15" s="98" t="s">
        <v>12</v>
      </c>
    </row>
    <row r="16" spans="1:10" ht="18" x14ac:dyDescent="0.35">
      <c r="B16" s="87" t="s">
        <v>34</v>
      </c>
      <c r="C16" s="105">
        <v>3300000</v>
      </c>
      <c r="D16" s="88" t="s">
        <v>5</v>
      </c>
      <c r="E16" s="87" t="s">
        <v>35</v>
      </c>
      <c r="F16" s="105">
        <v>1500</v>
      </c>
      <c r="G16" s="98" t="s">
        <v>6</v>
      </c>
    </row>
    <row r="17" spans="1:7" ht="18" x14ac:dyDescent="0.35">
      <c r="B17" s="90" t="s">
        <v>36</v>
      </c>
      <c r="C17" s="106">
        <v>1.1000000000000001</v>
      </c>
      <c r="D17" s="91"/>
      <c r="E17" s="90" t="s">
        <v>37</v>
      </c>
      <c r="F17" s="106">
        <v>1.2</v>
      </c>
      <c r="G17" s="99"/>
    </row>
    <row r="19" spans="1:7" x14ac:dyDescent="0.25">
      <c r="B19" s="81" t="s">
        <v>38</v>
      </c>
    </row>
    <row r="21" spans="1:7" ht="2.25" customHeight="1" x14ac:dyDescent="0.25"/>
    <row r="22" spans="1:7" s="80" customFormat="1" ht="17.25" x14ac:dyDescent="0.25">
      <c r="A22" s="81"/>
      <c r="B22" s="102"/>
      <c r="C22" s="81"/>
      <c r="D22" s="81"/>
      <c r="E22" s="81"/>
      <c r="F22" s="81"/>
      <c r="G22" s="81"/>
    </row>
    <row r="23" spans="1:7" s="80" customFormat="1" x14ac:dyDescent="0.25">
      <c r="A23" s="81"/>
      <c r="B23" s="81"/>
      <c r="D23" s="81"/>
      <c r="E23" s="81"/>
      <c r="F23" s="81"/>
      <c r="G23" s="81"/>
    </row>
  </sheetData>
  <phoneticPr fontId="0" type="noConversion"/>
  <conditionalFormatting sqref="G6:G7">
    <cfRule type="cellIs" dxfId="0" priority="1" stopIfTrue="1" operator="equal">
      <formula>"Fehler!"</formula>
    </cfRule>
  </conditionalFormatting>
  <pageMargins left="0.78740157499999996" right="0.17" top="0.984251969" bottom="0.984251969" header="0.4921259845" footer="0.4921259845"/>
  <pageSetup paperSize="9" scale="63" orientation="portrait" r:id="rId1"/>
  <headerFooter alignWithMargins="0">
    <oddFooter>&amp;R&amp;F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NNE</vt:lpstr>
      <vt:lpstr>Berechnung!Druckbereich</vt:lpstr>
    </vt:vector>
  </TitlesOfParts>
  <Company>Stadtwerke Konstanz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haakechristian</dc:creator>
  <cp:lastModifiedBy>Fendrich Marlene</cp:lastModifiedBy>
  <cp:lastPrinted>2020-11-16T09:24:42Z</cp:lastPrinted>
  <dcterms:created xsi:type="dcterms:W3CDTF">2006-03-07T10:34:51Z</dcterms:created>
  <dcterms:modified xsi:type="dcterms:W3CDTF">2020-11-16T10:17:08Z</dcterms:modified>
</cp:coreProperties>
</file>